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PC\Desktop\PUBLICACIONES\"/>
    </mc:Choice>
  </mc:AlternateContent>
  <xr:revisionPtr revIDLastSave="0" documentId="8_{6E241BAD-3E6C-4E20-BC46-ADD7DA44BFCB}" xr6:coauthVersionLast="45" xr6:coauthVersionMax="45" xr10:uidLastSave="{00000000-0000-0000-0000-000000000000}"/>
  <bookViews>
    <workbookView xWindow="-120" yWindow="-120" windowWidth="20730" windowHeight="11160" tabRatio="558" xr2:uid="{00000000-000D-0000-FFFF-FFFF00000000}"/>
  </bookViews>
  <sheets>
    <sheet name="Resultados Plan de Acción" sheetId="1" r:id="rId1"/>
    <sheet name="Resultados PA Regionalizado" sheetId="4" state="hidden" r:id="rId2"/>
    <sheet name="Resultados PND" sheetId="3" r:id="rId3"/>
  </sheets>
  <definedNames>
    <definedName name="_xlnm._FilterDatabase" localSheetId="1" hidden="1">'Resultados PA Regionalizado'!$A$6:$AV$69</definedName>
    <definedName name="_xlnm._FilterDatabase" localSheetId="0" hidden="1">'Resultados Plan de Acción'!$A$6:$AB$59</definedName>
    <definedName name="_xlnm.Print_Titles" localSheetId="1">'Resultados PA Regionalizado'!$5:$6</definedName>
    <definedName name="_xlnm.Print_Titles" localSheetId="0">'Resultados Plan de Acción'!$5:$6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26" i="1" l="1"/>
  <c r="AM26" i="1"/>
  <c r="T22" i="1" l="1"/>
  <c r="T21" i="1"/>
  <c r="AM34" i="1"/>
  <c r="AN34" i="1" s="1"/>
  <c r="X40" i="1"/>
  <c r="AM29" i="1"/>
  <c r="AN29" i="1" s="1"/>
  <c r="AM28" i="1"/>
  <c r="S29" i="1"/>
  <c r="M29" i="1"/>
  <c r="AB28" i="1"/>
  <c r="M28" i="1"/>
  <c r="V28" i="1"/>
  <c r="BI15" i="1" l="1"/>
  <c r="BH15" i="1"/>
  <c r="BH14" i="1"/>
  <c r="AK56" i="1"/>
  <c r="AL56" i="1" s="1"/>
  <c r="AK57" i="1"/>
  <c r="AL57" i="1" s="1"/>
  <c r="AK58" i="1"/>
  <c r="AL58" i="1" s="1"/>
  <c r="AK59" i="1"/>
  <c r="AL59" i="1" s="1"/>
  <c r="AK55" i="1"/>
  <c r="AL55" i="1" s="1"/>
  <c r="AH56" i="1"/>
  <c r="AI56" i="1" s="1"/>
  <c r="AH57" i="1"/>
  <c r="AI57" i="1" s="1"/>
  <c r="AH58" i="1"/>
  <c r="AI58" i="1" s="1"/>
  <c r="AH59" i="1"/>
  <c r="AI59" i="1" s="1"/>
  <c r="AH55" i="1"/>
  <c r="AI55" i="1" s="1"/>
  <c r="AE56" i="1"/>
  <c r="AF56" i="1" s="1"/>
  <c r="AE57" i="1"/>
  <c r="AF57" i="1" s="1"/>
  <c r="AE58" i="1"/>
  <c r="AF58" i="1" s="1"/>
  <c r="AE59" i="1"/>
  <c r="AF59" i="1" s="1"/>
  <c r="AE55" i="1"/>
  <c r="AF55" i="1" s="1"/>
  <c r="AK48" i="1"/>
  <c r="AL48" i="1" s="1"/>
  <c r="AK49" i="1"/>
  <c r="AL49" i="1" s="1"/>
  <c r="AK50" i="1"/>
  <c r="AL50" i="1" s="1"/>
  <c r="AK51" i="1"/>
  <c r="AL51" i="1" s="1"/>
  <c r="AK47" i="1"/>
  <c r="AL47" i="1" s="1"/>
  <c r="AH48" i="1"/>
  <c r="AH49" i="1"/>
  <c r="AI49" i="1" s="1"/>
  <c r="AH50" i="1"/>
  <c r="AI50" i="1" s="1"/>
  <c r="AH51" i="1"/>
  <c r="AI51" i="1" s="1"/>
  <c r="AI48" i="1"/>
  <c r="AH47" i="1"/>
  <c r="AI47" i="1" s="1"/>
  <c r="AE48" i="1"/>
  <c r="AF48" i="1" s="1"/>
  <c r="AE49" i="1"/>
  <c r="AF49" i="1" s="1"/>
  <c r="AE50" i="1"/>
  <c r="AF50" i="1" s="1"/>
  <c r="AE51" i="1"/>
  <c r="AF51" i="1" s="1"/>
  <c r="AE47" i="1"/>
  <c r="AF47" i="1" s="1"/>
  <c r="AB48" i="1"/>
  <c r="AC48" i="1" s="1"/>
  <c r="AB49" i="1"/>
  <c r="AC49" i="1" s="1"/>
  <c r="AB50" i="1"/>
  <c r="AC50" i="1" s="1"/>
  <c r="AB51" i="1"/>
  <c r="AC51" i="1" s="1"/>
  <c r="AB47" i="1"/>
  <c r="AC47" i="1" s="1"/>
  <c r="M48" i="1"/>
  <c r="M49" i="1"/>
  <c r="M50" i="1"/>
  <c r="M51" i="1"/>
  <c r="V48" i="1"/>
  <c r="W48" i="1" s="1"/>
  <c r="V49" i="1"/>
  <c r="W49" i="1" s="1"/>
  <c r="V50" i="1"/>
  <c r="W50" i="1" s="1"/>
  <c r="V51" i="1"/>
  <c r="W51" i="1" s="1"/>
  <c r="V47" i="1"/>
  <c r="W47" i="1" s="1"/>
  <c r="S48" i="1"/>
  <c r="T48" i="1" s="1"/>
  <c r="S49" i="1"/>
  <c r="T49" i="1" s="1"/>
  <c r="S50" i="1"/>
  <c r="T50" i="1" s="1"/>
  <c r="S51" i="1"/>
  <c r="T51" i="1" s="1"/>
  <c r="S47" i="1"/>
  <c r="T47" i="1" s="1"/>
  <c r="X46" i="1"/>
  <c r="AK45" i="1"/>
  <c r="AL45" i="1" s="1"/>
  <c r="AH45" i="1"/>
  <c r="AI45" i="1" s="1"/>
  <c r="AE45" i="1"/>
  <c r="AF45" i="1" s="1"/>
  <c r="AB45" i="1"/>
  <c r="AC45" i="1" s="1"/>
  <c r="AK54" i="1"/>
  <c r="AL54" i="1" s="1"/>
  <c r="AK52" i="1"/>
  <c r="AL52" i="1" s="1"/>
  <c r="AH52" i="1"/>
  <c r="AI52" i="1" s="1"/>
  <c r="AE52" i="1"/>
  <c r="AF52" i="1" s="1"/>
  <c r="AB52" i="1"/>
  <c r="AC52" i="1" s="1"/>
  <c r="V52" i="1"/>
  <c r="S52" i="1"/>
  <c r="AK41" i="1"/>
  <c r="AL41" i="1" s="1"/>
  <c r="AK42" i="1"/>
  <c r="AL42" i="1" s="1"/>
  <c r="AK43" i="1"/>
  <c r="AL43" i="1" s="1"/>
  <c r="AK44" i="1"/>
  <c r="AL44" i="1" s="1"/>
  <c r="AK40" i="1"/>
  <c r="AL40" i="1" s="1"/>
  <c r="AH41" i="1"/>
  <c r="AI41" i="1" s="1"/>
  <c r="AH42" i="1"/>
  <c r="AI42" i="1" s="1"/>
  <c r="AH43" i="1"/>
  <c r="AI43" i="1" s="1"/>
  <c r="AH44" i="1"/>
  <c r="AI44" i="1" s="1"/>
  <c r="AH40" i="1"/>
  <c r="AI40" i="1" s="1"/>
  <c r="AE41" i="1"/>
  <c r="AF41" i="1" s="1"/>
  <c r="AE42" i="1"/>
  <c r="AF42" i="1" s="1"/>
  <c r="AE43" i="1"/>
  <c r="AF43" i="1" s="1"/>
  <c r="AE44" i="1"/>
  <c r="AF44" i="1" s="1"/>
  <c r="AE40" i="1"/>
  <c r="AF40" i="1" s="1"/>
  <c r="AB41" i="1"/>
  <c r="AC41" i="1" s="1"/>
  <c r="AB42" i="1"/>
  <c r="AC42" i="1" s="1"/>
  <c r="AB43" i="1"/>
  <c r="AC43" i="1" s="1"/>
  <c r="AB44" i="1"/>
  <c r="AC44" i="1" s="1"/>
  <c r="AB40" i="1"/>
  <c r="AC40" i="1" s="1"/>
  <c r="AM40" i="1" s="1"/>
  <c r="AN40" i="1" s="1"/>
  <c r="W41" i="1"/>
  <c r="V41" i="1"/>
  <c r="V42" i="1"/>
  <c r="W42" i="1" s="1"/>
  <c r="V43" i="1"/>
  <c r="W43" i="1" s="1"/>
  <c r="V44" i="1"/>
  <c r="W44" i="1" s="1"/>
  <c r="V40" i="1"/>
  <c r="W40" i="1" s="1"/>
  <c r="S41" i="1"/>
  <c r="T41" i="1" s="1"/>
  <c r="S42" i="1"/>
  <c r="T42" i="1" s="1"/>
  <c r="S43" i="1"/>
  <c r="T43" i="1" s="1"/>
  <c r="S44" i="1"/>
  <c r="T44" i="1" s="1"/>
  <c r="S40" i="1"/>
  <c r="T40" i="1" s="1"/>
  <c r="M40" i="1"/>
  <c r="AK39" i="1"/>
  <c r="AL39" i="1" s="1"/>
  <c r="AH39" i="1"/>
  <c r="AI39" i="1" s="1"/>
  <c r="AE39" i="1"/>
  <c r="AF39" i="1" s="1"/>
  <c r="AB39" i="1"/>
  <c r="AC39" i="1" s="1"/>
  <c r="V39" i="1"/>
  <c r="W39" i="1" s="1"/>
  <c r="S39" i="1"/>
  <c r="T39" i="1" s="1"/>
  <c r="V45" i="1"/>
  <c r="W45" i="1" s="1"/>
  <c r="S45" i="1"/>
  <c r="T45" i="1" s="1"/>
  <c r="Q45" i="1"/>
  <c r="P45" i="1"/>
  <c r="AM46" i="1"/>
  <c r="AM38" i="1"/>
  <c r="AN38" i="1"/>
  <c r="AK38" i="1"/>
  <c r="AL38" i="1" s="1"/>
  <c r="AH38" i="1"/>
  <c r="AI38" i="1" s="1"/>
  <c r="AE38" i="1"/>
  <c r="AF38" i="1" s="1"/>
  <c r="AB38" i="1"/>
  <c r="AC38" i="1" s="1"/>
  <c r="V38" i="1"/>
  <c r="W38" i="1" s="1"/>
  <c r="S38" i="1"/>
  <c r="T38" i="1" s="1"/>
  <c r="M39" i="1"/>
  <c r="P39" i="1"/>
  <c r="Q39" i="1" s="1"/>
  <c r="AK37" i="1" l="1"/>
  <c r="AL37" i="1" s="1"/>
  <c r="AH37" i="1"/>
  <c r="AI37" i="1" s="1"/>
  <c r="AE37" i="1"/>
  <c r="AF37" i="1" s="1"/>
  <c r="AB37" i="1"/>
  <c r="AC37" i="1" s="1"/>
  <c r="V37" i="1"/>
  <c r="W37" i="1" s="1"/>
  <c r="S37" i="1"/>
  <c r="T37" i="1" s="1"/>
  <c r="P37" i="1"/>
  <c r="Q37" i="1" s="1"/>
  <c r="M37" i="1"/>
  <c r="AK34" i="1"/>
  <c r="AK35" i="1"/>
  <c r="AK36" i="1"/>
  <c r="AK33" i="1"/>
  <c r="AH34" i="1"/>
  <c r="AI34" i="1" s="1"/>
  <c r="AH35" i="1"/>
  <c r="AI35" i="1" s="1"/>
  <c r="AH36" i="1"/>
  <c r="AI36" i="1" s="1"/>
  <c r="AH33" i="1"/>
  <c r="AI33" i="1" s="1"/>
  <c r="AE34" i="1"/>
  <c r="AF34" i="1" s="1"/>
  <c r="AE35" i="1"/>
  <c r="AF35" i="1" s="1"/>
  <c r="AE36" i="1"/>
  <c r="AF36" i="1" s="1"/>
  <c r="AE33" i="1"/>
  <c r="AF33" i="1" s="1"/>
  <c r="AB34" i="1"/>
  <c r="AC34" i="1" s="1"/>
  <c r="AB35" i="1"/>
  <c r="AC35" i="1"/>
  <c r="AB36" i="1"/>
  <c r="AC36" i="1" s="1"/>
  <c r="AB33" i="1"/>
  <c r="AC33" i="1" s="1"/>
  <c r="V34" i="1"/>
  <c r="W34" i="1" s="1"/>
  <c r="V35" i="1"/>
  <c r="W35" i="1" s="1"/>
  <c r="V36" i="1"/>
  <c r="W36" i="1" s="1"/>
  <c r="V33" i="1"/>
  <c r="W33" i="1" s="1"/>
  <c r="S34" i="1"/>
  <c r="T34" i="1" s="1"/>
  <c r="S35" i="1"/>
  <c r="T35" i="1" s="1"/>
  <c r="S36" i="1"/>
  <c r="T36" i="1" s="1"/>
  <c r="S33" i="1"/>
  <c r="T33" i="1" s="1"/>
  <c r="AK30" i="1"/>
  <c r="AL30" i="1" s="1"/>
  <c r="AH30" i="1"/>
  <c r="AI30" i="1" s="1"/>
  <c r="AE30" i="1"/>
  <c r="AF30" i="1" s="1"/>
  <c r="AB30" i="1"/>
  <c r="AC30" i="1" s="1"/>
  <c r="W16" i="1"/>
  <c r="W17" i="1"/>
  <c r="W18" i="1"/>
  <c r="W19" i="1"/>
  <c r="W20" i="1"/>
  <c r="W21" i="1"/>
  <c r="W22" i="1"/>
  <c r="W23" i="1"/>
  <c r="AC16" i="1"/>
  <c r="AC17" i="1"/>
  <c r="AC18" i="1"/>
  <c r="AC19" i="1"/>
  <c r="AC20" i="1"/>
  <c r="AC21" i="1"/>
  <c r="AC22" i="1"/>
  <c r="AC23" i="1"/>
  <c r="AF16" i="1"/>
  <c r="AF17" i="1"/>
  <c r="AF18" i="1"/>
  <c r="AF19" i="1"/>
  <c r="AF20" i="1"/>
  <c r="AF21" i="1"/>
  <c r="AF22" i="1"/>
  <c r="AF23" i="1"/>
  <c r="AI16" i="1"/>
  <c r="AI17" i="1"/>
  <c r="AI18" i="1"/>
  <c r="AI19" i="1"/>
  <c r="AI20" i="1"/>
  <c r="AI21" i="1"/>
  <c r="AI22" i="1"/>
  <c r="AI23" i="1"/>
  <c r="V30" i="1"/>
  <c r="W30" i="1" s="1"/>
  <c r="AK27" i="1"/>
  <c r="AL27" i="1" s="1"/>
  <c r="AK28" i="1"/>
  <c r="AL28" i="1" s="1"/>
  <c r="AK29" i="1"/>
  <c r="AL29" i="1" s="1"/>
  <c r="AK26" i="1"/>
  <c r="AL26" i="1" s="1"/>
  <c r="AH27" i="1"/>
  <c r="AI27" i="1" s="1"/>
  <c r="AH28" i="1"/>
  <c r="AI28" i="1" s="1"/>
  <c r="AH29" i="1"/>
  <c r="AI29" i="1" s="1"/>
  <c r="AH26" i="1"/>
  <c r="AI26" i="1" s="1"/>
  <c r="AE27" i="1"/>
  <c r="AF27" i="1" s="1"/>
  <c r="AE28" i="1"/>
  <c r="AF28" i="1" s="1"/>
  <c r="AE29" i="1"/>
  <c r="AF29" i="1" s="1"/>
  <c r="AE26" i="1"/>
  <c r="AF26" i="1" s="1"/>
  <c r="AB27" i="1"/>
  <c r="AC27" i="1" s="1"/>
  <c r="AC28" i="1"/>
  <c r="AB29" i="1"/>
  <c r="AC29" i="1" s="1"/>
  <c r="AB26" i="1"/>
  <c r="AC26" i="1" s="1"/>
  <c r="W28" i="1"/>
  <c r="V29" i="1"/>
  <c r="W29" i="1" s="1"/>
  <c r="V27" i="1"/>
  <c r="W27" i="1" s="1"/>
  <c r="S27" i="1"/>
  <c r="T27" i="1" s="1"/>
  <c r="S28" i="1"/>
  <c r="T28" i="1" s="1"/>
  <c r="T29" i="1"/>
  <c r="AK17" i="1" l="1"/>
  <c r="AL17" i="1" s="1"/>
  <c r="AK18" i="1"/>
  <c r="AL18" i="1" s="1"/>
  <c r="AK19" i="1"/>
  <c r="AL19" i="1" s="1"/>
  <c r="AK20" i="1"/>
  <c r="AL20" i="1" s="1"/>
  <c r="AK21" i="1"/>
  <c r="AL21" i="1" s="1"/>
  <c r="AK22" i="1"/>
  <c r="AL22" i="1" s="1"/>
  <c r="AK23" i="1"/>
  <c r="AL23" i="1" s="1"/>
  <c r="AK16" i="1"/>
  <c r="AL16" i="1" s="1"/>
  <c r="AH17" i="1"/>
  <c r="AH18" i="1"/>
  <c r="AH19" i="1"/>
  <c r="AH20" i="1"/>
  <c r="AH21" i="1"/>
  <c r="AH22" i="1"/>
  <c r="AH23" i="1"/>
  <c r="AH16" i="1"/>
  <c r="AE17" i="1"/>
  <c r="AE18" i="1"/>
  <c r="AE19" i="1"/>
  <c r="AE20" i="1"/>
  <c r="AE21" i="1"/>
  <c r="AE22" i="1"/>
  <c r="AE23" i="1"/>
  <c r="AE16" i="1"/>
  <c r="AB17" i="1"/>
  <c r="AB18" i="1"/>
  <c r="AB19" i="1"/>
  <c r="AB20" i="1"/>
  <c r="AB21" i="1"/>
  <c r="AB22" i="1"/>
  <c r="AB23" i="1"/>
  <c r="AB16" i="1"/>
  <c r="V17" i="1"/>
  <c r="V18" i="1"/>
  <c r="V19" i="1"/>
  <c r="V20" i="1"/>
  <c r="V21" i="1"/>
  <c r="V22" i="1"/>
  <c r="V23" i="1"/>
  <c r="V16" i="1"/>
  <c r="S17" i="1"/>
  <c r="T17" i="1" s="1"/>
  <c r="S18" i="1"/>
  <c r="T18" i="1" s="1"/>
  <c r="S19" i="1"/>
  <c r="T19" i="1" s="1"/>
  <c r="S20" i="1"/>
  <c r="T20" i="1" s="1"/>
  <c r="S21" i="1"/>
  <c r="S22" i="1"/>
  <c r="S23" i="1"/>
  <c r="T23" i="1" s="1"/>
  <c r="S16" i="1"/>
  <c r="T16" i="1" s="1"/>
  <c r="AB59" i="1"/>
  <c r="AC59" i="1" s="1"/>
  <c r="AB56" i="1"/>
  <c r="AC56" i="1" s="1"/>
  <c r="AB57" i="1"/>
  <c r="AC57" i="1" s="1"/>
  <c r="AB58" i="1"/>
  <c r="AC58" i="1" s="1"/>
  <c r="AB55" i="1"/>
  <c r="AC55" i="1" s="1"/>
  <c r="V56" i="1"/>
  <c r="W56" i="1" s="1"/>
  <c r="V57" i="1"/>
  <c r="W57" i="1" s="1"/>
  <c r="V58" i="1"/>
  <c r="W58" i="1" s="1"/>
  <c r="V59" i="1"/>
  <c r="W59" i="1" s="1"/>
  <c r="V55" i="1"/>
  <c r="W55" i="1" s="1"/>
  <c r="S56" i="1"/>
  <c r="T56" i="1" s="1"/>
  <c r="S57" i="1"/>
  <c r="T57" i="1" s="1"/>
  <c r="S58" i="1"/>
  <c r="T58" i="1" s="1"/>
  <c r="S59" i="1"/>
  <c r="T59" i="1" s="1"/>
  <c r="S55" i="1"/>
  <c r="T55" i="1" s="1"/>
  <c r="P52" i="1"/>
  <c r="Q52" i="1" s="1"/>
  <c r="P49" i="1"/>
  <c r="Q49" i="1" s="1"/>
  <c r="P50" i="1"/>
  <c r="Q50" i="1" s="1"/>
  <c r="P51" i="1"/>
  <c r="Q51" i="1" s="1"/>
  <c r="P47" i="1"/>
  <c r="Q47" i="1" s="1"/>
  <c r="P48" i="1"/>
  <c r="Q48" i="1" s="1"/>
  <c r="P41" i="1"/>
  <c r="Q41" i="1" s="1"/>
  <c r="P42" i="1"/>
  <c r="Q42" i="1" s="1"/>
  <c r="P43" i="1"/>
  <c r="Q43" i="1" s="1"/>
  <c r="P44" i="1"/>
  <c r="Q44" i="1" s="1"/>
  <c r="P40" i="1"/>
  <c r="Q40" i="1" s="1"/>
  <c r="P38" i="1"/>
  <c r="Q38" i="1" s="1"/>
  <c r="P36" i="1"/>
  <c r="X26" i="1" l="1"/>
  <c r="Y26" i="1" s="1"/>
  <c r="Z26" i="1" s="1"/>
  <c r="N22" i="1"/>
  <c r="M22" i="1"/>
  <c r="Q23" i="1"/>
  <c r="P17" i="1"/>
  <c r="Q17" i="1" s="1"/>
  <c r="P18" i="1"/>
  <c r="Q18" i="1" s="1"/>
  <c r="P19" i="1"/>
  <c r="Q19" i="1" s="1"/>
  <c r="P20" i="1"/>
  <c r="Q20" i="1" s="1"/>
  <c r="P21" i="1"/>
  <c r="Q21" i="1" s="1"/>
  <c r="P22" i="1"/>
  <c r="Q22" i="1" s="1"/>
  <c r="P23" i="1"/>
  <c r="M38" i="1"/>
  <c r="N38" i="1" s="1"/>
  <c r="AK24" i="1"/>
  <c r="AL24" i="1" s="1"/>
  <c r="AH24" i="1"/>
  <c r="AI24" i="1" s="1"/>
  <c r="AE24" i="1"/>
  <c r="AF24" i="1" s="1"/>
  <c r="AB24" i="1"/>
  <c r="AC24" i="1" s="1"/>
  <c r="V24" i="1"/>
  <c r="W24" i="1" s="1"/>
  <c r="S24" i="1"/>
  <c r="T24" i="1" s="1"/>
  <c r="P24" i="1"/>
  <c r="Q24" i="1" s="1"/>
  <c r="AH54" i="1"/>
  <c r="AI54" i="1" s="1"/>
  <c r="AE54" i="1"/>
  <c r="AF54" i="1" s="1"/>
  <c r="AB54" i="1"/>
  <c r="AC54" i="1" s="1"/>
  <c r="V54" i="1"/>
  <c r="W54" i="1" s="1"/>
  <c r="S54" i="1"/>
  <c r="T54" i="1" s="1"/>
  <c r="S30" i="1"/>
  <c r="T30" i="1" s="1"/>
  <c r="P30" i="1"/>
  <c r="Q30" i="1" s="1"/>
  <c r="Q36" i="1"/>
  <c r="P25" i="1"/>
  <c r="P26" i="1"/>
  <c r="Q26" i="1" s="1"/>
  <c r="P27" i="1"/>
  <c r="Q27" i="1" s="1"/>
  <c r="P28" i="1"/>
  <c r="Q28" i="1" s="1"/>
  <c r="P29" i="1"/>
  <c r="Q29" i="1" s="1"/>
  <c r="P33" i="1"/>
  <c r="Q33" i="1" s="1"/>
  <c r="P34" i="1"/>
  <c r="Q34" i="1" s="1"/>
  <c r="P35" i="1"/>
  <c r="Q35" i="1" s="1"/>
  <c r="P16" i="1"/>
  <c r="Q16" i="1" s="1"/>
  <c r="BH13" i="1"/>
  <c r="P56" i="1"/>
  <c r="Q56" i="1" s="1"/>
  <c r="P57" i="1"/>
  <c r="Q57" i="1" s="1"/>
  <c r="P58" i="1"/>
  <c r="Q58" i="1" s="1"/>
  <c r="P59" i="1"/>
  <c r="Q59" i="1" s="1"/>
  <c r="P55" i="1"/>
  <c r="Q55" i="1" s="1"/>
  <c r="M36" i="1"/>
  <c r="N36" i="1" s="1"/>
  <c r="M59" i="1"/>
  <c r="N59" i="1" s="1"/>
  <c r="M58" i="1"/>
  <c r="N58" i="1" s="1"/>
  <c r="M56" i="1"/>
  <c r="N56" i="1" s="1"/>
  <c r="M57" i="1"/>
  <c r="N57" i="1" s="1"/>
  <c r="M55" i="1"/>
  <c r="N55" i="1" s="1"/>
  <c r="N51" i="1"/>
  <c r="N49" i="1"/>
  <c r="N48" i="1"/>
  <c r="M47" i="1"/>
  <c r="N47" i="1" s="1"/>
  <c r="M45" i="1"/>
  <c r="N45" i="1" s="1"/>
  <c r="M44" i="1"/>
  <c r="M43" i="1"/>
  <c r="M42" i="1"/>
  <c r="M41" i="1"/>
  <c r="N41" i="1" s="1"/>
  <c r="M35" i="1"/>
  <c r="N35" i="1" s="1"/>
  <c r="M34" i="1"/>
  <c r="N34" i="1" s="1"/>
  <c r="M33" i="1"/>
  <c r="N33" i="1" s="1"/>
  <c r="M30" i="1"/>
  <c r="N30" i="1" s="1"/>
  <c r="M27" i="1"/>
  <c r="N27" i="1" s="1"/>
  <c r="V26" i="1"/>
  <c r="W26" i="1" s="1"/>
  <c r="S26" i="1"/>
  <c r="T26" i="1" s="1"/>
  <c r="M26" i="1"/>
  <c r="M23" i="1"/>
  <c r="N23" i="1" s="1"/>
  <c r="M24" i="1"/>
  <c r="N24" i="1" s="1"/>
  <c r="M52" i="1"/>
  <c r="N52" i="1" s="1"/>
  <c r="P54" i="1"/>
  <c r="Q54" i="1" s="1"/>
  <c r="M54" i="1"/>
  <c r="N54" i="1" s="1"/>
  <c r="M18" i="1"/>
  <c r="M19" i="1"/>
  <c r="M20" i="1"/>
  <c r="M21" i="1"/>
  <c r="M17" i="1"/>
  <c r="M9" i="1"/>
  <c r="N9" i="1" s="1"/>
  <c r="AM55" i="1" l="1"/>
  <c r="AN55" i="1" s="1"/>
  <c r="AM56" i="1"/>
  <c r="AN56" i="1" s="1"/>
  <c r="AM57" i="1"/>
  <c r="AN57" i="1" s="1"/>
  <c r="AM58" i="1"/>
  <c r="AN58" i="1" s="1"/>
  <c r="AM59" i="1"/>
  <c r="AN59" i="1" s="1"/>
  <c r="AM54" i="1"/>
  <c r="AM53" i="1"/>
  <c r="AM52" i="1"/>
  <c r="AN52" i="1" s="1"/>
  <c r="AM51" i="1"/>
  <c r="AN51" i="1" s="1"/>
  <c r="AM49" i="1"/>
  <c r="AN49" i="1" s="1"/>
  <c r="AM48" i="1"/>
  <c r="AN48" i="1" s="1"/>
  <c r="AM47" i="1"/>
  <c r="AN47" i="1" s="1"/>
  <c r="AM44" i="1"/>
  <c r="AN44" i="1" s="1"/>
  <c r="AM42" i="1"/>
  <c r="AN42" i="1" s="1"/>
  <c r="AM35" i="1"/>
  <c r="AN35" i="1" s="1"/>
  <c r="AM36" i="1"/>
  <c r="AN36" i="1" s="1"/>
  <c r="AM41" i="1"/>
  <c r="AN41" i="1" s="1"/>
  <c r="AN54" i="1" l="1"/>
  <c r="AM37" i="1"/>
  <c r="AN37" i="1" s="1"/>
  <c r="AM33" i="1"/>
  <c r="AN33" i="1" s="1"/>
  <c r="AM32" i="1"/>
  <c r="AM31" i="1"/>
  <c r="AM30" i="1"/>
  <c r="AM20" i="1"/>
  <c r="AM19" i="1"/>
  <c r="N16" i="1"/>
  <c r="AO20" i="1" l="1"/>
  <c r="AP20" i="1" s="1"/>
  <c r="AN20" i="1"/>
  <c r="AN30" i="1"/>
  <c r="AO19" i="1"/>
  <c r="AP19" i="1" s="1"/>
  <c r="AN19" i="1"/>
  <c r="AS13" i="1"/>
  <c r="AH15" i="1"/>
  <c r="AE15" i="1"/>
  <c r="AB15" i="1"/>
  <c r="BF15" i="1"/>
  <c r="BB15" i="1"/>
  <c r="AY15" i="1"/>
  <c r="AV15" i="1"/>
  <c r="AS15" i="1"/>
  <c r="BE15" i="1" s="1"/>
  <c r="AL15" i="1"/>
  <c r="AK15" i="1"/>
  <c r="AI15" i="1"/>
  <c r="AF15" i="1"/>
  <c r="AC15" i="1"/>
  <c r="W15" i="1"/>
  <c r="T15" i="1"/>
  <c r="Q15" i="1"/>
  <c r="N15" i="1"/>
  <c r="AK14" i="1"/>
  <c r="BI14" i="1"/>
  <c r="BF14" i="1"/>
  <c r="BB14" i="1"/>
  <c r="AY14" i="1"/>
  <c r="AV14" i="1"/>
  <c r="AS14" i="1"/>
  <c r="AL14" i="1"/>
  <c r="AI14" i="1"/>
  <c r="AF14" i="1"/>
  <c r="AC14" i="1"/>
  <c r="W14" i="1"/>
  <c r="T14" i="1"/>
  <c r="Q14" i="1"/>
  <c r="N14" i="1"/>
  <c r="BA13" i="1"/>
  <c r="AX13" i="1"/>
  <c r="AU13" i="1"/>
  <c r="AK13" i="1"/>
  <c r="AH13" i="1"/>
  <c r="AE13" i="1"/>
  <c r="AB13" i="1"/>
  <c r="V13" i="1"/>
  <c r="S13" i="1"/>
  <c r="P13" i="1"/>
  <c r="M13" i="1"/>
  <c r="N13" i="1"/>
  <c r="Q13" i="1"/>
  <c r="T13" i="1"/>
  <c r="W13" i="1"/>
  <c r="BB13" i="1"/>
  <c r="AY13" i="1"/>
  <c r="AV13" i="1"/>
  <c r="BC7" i="1"/>
  <c r="BC12" i="1"/>
  <c r="BC11" i="1"/>
  <c r="BD11" i="1" s="1"/>
  <c r="BC10" i="1"/>
  <c r="BC9" i="1"/>
  <c r="BC8" i="1"/>
  <c r="BA11" i="1"/>
  <c r="BA9" i="1"/>
  <c r="BA7" i="1"/>
  <c r="AX11" i="1"/>
  <c r="AX9" i="1"/>
  <c r="AX7" i="1"/>
  <c r="AU11" i="1"/>
  <c r="AU9" i="1"/>
  <c r="AU7" i="1"/>
  <c r="AR11" i="1"/>
  <c r="AR9" i="1"/>
  <c r="AR7" i="1"/>
  <c r="AL13" i="1"/>
  <c r="BD9" i="1" l="1"/>
  <c r="X15" i="1"/>
  <c r="Y15" i="1" s="1"/>
  <c r="BC13" i="1"/>
  <c r="BD13" i="1" s="1"/>
  <c r="BD7" i="1"/>
  <c r="AM14" i="1"/>
  <c r="AN14" i="1" s="1"/>
  <c r="AM15" i="1"/>
  <c r="Z15" i="1"/>
  <c r="X14" i="1"/>
  <c r="AM11" i="1"/>
  <c r="AM12" i="1"/>
  <c r="AM10" i="1"/>
  <c r="AM9" i="1"/>
  <c r="AM8" i="1"/>
  <c r="AK11" i="1"/>
  <c r="AK9" i="1"/>
  <c r="AK7" i="1"/>
  <c r="AM7" i="1"/>
  <c r="AN7" i="1" s="1"/>
  <c r="AI13" i="1"/>
  <c r="AH11" i="1"/>
  <c r="AH9" i="1"/>
  <c r="AH7" i="1"/>
  <c r="AF13" i="1"/>
  <c r="AC13" i="1"/>
  <c r="AE11" i="1"/>
  <c r="AE9" i="1"/>
  <c r="AE7" i="1"/>
  <c r="AB11" i="1"/>
  <c r="AB9" i="1"/>
  <c r="AB7" i="1"/>
  <c r="X8" i="1"/>
  <c r="V11" i="1"/>
  <c r="V9" i="1"/>
  <c r="V7" i="1"/>
  <c r="S11" i="1"/>
  <c r="S9" i="1"/>
  <c r="S7" i="1"/>
  <c r="P11" i="1"/>
  <c r="P9" i="1"/>
  <c r="P7" i="1"/>
  <c r="M11" i="1"/>
  <c r="M7" i="1"/>
  <c r="N7" i="1" s="1"/>
  <c r="N50" i="1"/>
  <c r="AM13" i="1" l="1"/>
  <c r="AO13" i="1" s="1"/>
  <c r="BG8" i="1"/>
  <c r="AO14" i="1"/>
  <c r="AN13" i="1"/>
  <c r="AP14" i="1"/>
  <c r="AP15" i="1"/>
  <c r="AO15" i="1"/>
  <c r="AN15" i="1"/>
  <c r="AY7" i="1"/>
  <c r="AL7" i="1"/>
  <c r="BB7" i="1"/>
  <c r="AS7" i="1"/>
  <c r="AV7" i="1"/>
  <c r="Z14" i="1"/>
  <c r="Y14" i="1"/>
  <c r="AV11" i="1"/>
  <c r="AY11" i="1"/>
  <c r="AS11" i="1"/>
  <c r="BB11" i="1"/>
  <c r="T11" i="1"/>
  <c r="BB9" i="1"/>
  <c r="AV9" i="1"/>
  <c r="AY9" i="1"/>
  <c r="AS9" i="1"/>
  <c r="BF13" i="1"/>
  <c r="Q11" i="1"/>
  <c r="AL9" i="1"/>
  <c r="AC9" i="1"/>
  <c r="AF11" i="1"/>
  <c r="AN11" i="1"/>
  <c r="Q7" i="1"/>
  <c r="T9" i="1"/>
  <c r="W7" i="1"/>
  <c r="W11" i="1"/>
  <c r="AI11" i="1"/>
  <c r="Q9" i="1"/>
  <c r="AC7" i="1"/>
  <c r="AC11" i="1"/>
  <c r="AF7" i="1"/>
  <c r="AL11" i="1"/>
  <c r="W9" i="1"/>
  <c r="AF9" i="1"/>
  <c r="AI7" i="1"/>
  <c r="T7" i="1"/>
  <c r="AI9" i="1"/>
  <c r="AN9" i="1"/>
  <c r="N44" i="1"/>
  <c r="N43" i="1"/>
  <c r="N42" i="1"/>
  <c r="N40" i="1"/>
  <c r="N29" i="1"/>
  <c r="N28" i="1"/>
  <c r="N26" i="1"/>
  <c r="N21" i="1"/>
  <c r="N20" i="1"/>
  <c r="N19" i="1"/>
  <c r="N18" i="1"/>
  <c r="N17" i="1"/>
  <c r="X13" i="1"/>
  <c r="Y13" i="1" s="1"/>
  <c r="N12" i="1"/>
  <c r="N11" i="1"/>
  <c r="Z13" i="1" l="1"/>
  <c r="BE59" i="1"/>
  <c r="BE58" i="1"/>
  <c r="BE57" i="1"/>
  <c r="BE56" i="1"/>
  <c r="BE55" i="1"/>
  <c r="BE54" i="1"/>
  <c r="BE53" i="1"/>
  <c r="BE52" i="1"/>
  <c r="BE51" i="1"/>
  <c r="BE50" i="1"/>
  <c r="BE49" i="1"/>
  <c r="BE48" i="1"/>
  <c r="BE47" i="1"/>
  <c r="BE46" i="1"/>
  <c r="BE45" i="1"/>
  <c r="BE44" i="1"/>
  <c r="BE43" i="1"/>
  <c r="BE42" i="1"/>
  <c r="BE41" i="1"/>
  <c r="BE40" i="1"/>
  <c r="BE39" i="1"/>
  <c r="BE38" i="1"/>
  <c r="BE37" i="1"/>
  <c r="BE36" i="1"/>
  <c r="BE35" i="1"/>
  <c r="BE34" i="1"/>
  <c r="BE33" i="1"/>
  <c r="BE32" i="1"/>
  <c r="BE31" i="1"/>
  <c r="BE30" i="1"/>
  <c r="BE29" i="1"/>
  <c r="BE28" i="1"/>
  <c r="BE27" i="1"/>
  <c r="BE26" i="1"/>
  <c r="BE25" i="1"/>
  <c r="BE24" i="1"/>
  <c r="BE23" i="1"/>
  <c r="BE22" i="1"/>
  <c r="BE21" i="1"/>
  <c r="BE20" i="1"/>
  <c r="BE19" i="1"/>
  <c r="BE18" i="1"/>
  <c r="BE17" i="1"/>
  <c r="BE16" i="1"/>
  <c r="BE14" i="1"/>
  <c r="AM50" i="1"/>
  <c r="AN50" i="1" s="1"/>
  <c r="AM45" i="1"/>
  <c r="AN45" i="1" s="1"/>
  <c r="AM43" i="1"/>
  <c r="AN43" i="1" s="1"/>
  <c r="AM39" i="1"/>
  <c r="AN39" i="1" s="1"/>
  <c r="AN28" i="1"/>
  <c r="AM27" i="1"/>
  <c r="AN27" i="1" s="1"/>
  <c r="AN26" i="1"/>
  <c r="AP26" i="1" s="1"/>
  <c r="AM25" i="1"/>
  <c r="AM24" i="1"/>
  <c r="AN24" i="1" s="1"/>
  <c r="AM23" i="1"/>
  <c r="AM22" i="1"/>
  <c r="AM21" i="1"/>
  <c r="AM18" i="1"/>
  <c r="AM17" i="1"/>
  <c r="AM16" i="1"/>
  <c r="X59" i="1"/>
  <c r="Y59" i="1" s="1"/>
  <c r="X58" i="1"/>
  <c r="Y58" i="1" s="1"/>
  <c r="X57" i="1"/>
  <c r="Y57" i="1" s="1"/>
  <c r="X56" i="1"/>
  <c r="Y56" i="1" s="1"/>
  <c r="X55" i="1"/>
  <c r="Y55" i="1" s="1"/>
  <c r="X54" i="1"/>
  <c r="X53" i="1"/>
  <c r="X52" i="1"/>
  <c r="X51" i="1"/>
  <c r="Y51" i="1" s="1"/>
  <c r="X50" i="1"/>
  <c r="Y50" i="1" s="1"/>
  <c r="X49" i="1"/>
  <c r="Y49" i="1" s="1"/>
  <c r="X48" i="1"/>
  <c r="Y48" i="1" s="1"/>
  <c r="X47" i="1"/>
  <c r="Y47" i="1" s="1"/>
  <c r="X45" i="1"/>
  <c r="Y45" i="1" s="1"/>
  <c r="Z45" i="1" s="1"/>
  <c r="X44" i="1"/>
  <c r="Y44" i="1" s="1"/>
  <c r="X43" i="1"/>
  <c r="Y43" i="1" s="1"/>
  <c r="Z43" i="1" s="1"/>
  <c r="X42" i="1"/>
  <c r="Y42" i="1" s="1"/>
  <c r="X41" i="1"/>
  <c r="Y41" i="1" s="1"/>
  <c r="Y40" i="1"/>
  <c r="X39" i="1"/>
  <c r="Y39" i="1" s="1"/>
  <c r="X38" i="1"/>
  <c r="Y38" i="1" s="1"/>
  <c r="X37" i="1"/>
  <c r="X36" i="1"/>
  <c r="Y36" i="1" s="1"/>
  <c r="X35" i="1"/>
  <c r="Y35" i="1" s="1"/>
  <c r="X34" i="1"/>
  <c r="Y34" i="1" s="1"/>
  <c r="X33" i="1"/>
  <c r="Y33" i="1" s="1"/>
  <c r="X32" i="1"/>
  <c r="X31" i="1"/>
  <c r="X30" i="1"/>
  <c r="X29" i="1"/>
  <c r="Y29" i="1" s="1"/>
  <c r="AO29" i="1" s="1"/>
  <c r="X28" i="1"/>
  <c r="Y28" i="1" s="1"/>
  <c r="Z28" i="1" s="1"/>
  <c r="X27" i="1"/>
  <c r="Y27" i="1" s="1"/>
  <c r="Z27" i="1" s="1"/>
  <c r="X25" i="1"/>
  <c r="X24" i="1"/>
  <c r="X23" i="1"/>
  <c r="X22" i="1"/>
  <c r="X21" i="1"/>
  <c r="X20" i="1"/>
  <c r="X19" i="1"/>
  <c r="X18" i="1"/>
  <c r="X17" i="1"/>
  <c r="X16" i="1"/>
  <c r="X12" i="1"/>
  <c r="BG12" i="1" s="1"/>
  <c r="X11" i="1"/>
  <c r="BG11" i="1" s="1"/>
  <c r="X10" i="1"/>
  <c r="BG10" i="1" s="1"/>
  <c r="X9" i="1"/>
  <c r="BG9" i="1" s="1"/>
  <c r="X7" i="1"/>
  <c r="BG7" i="1" s="1"/>
  <c r="BH7" i="1" s="1"/>
  <c r="BI7" i="1" s="1"/>
  <c r="AO28" i="1" l="1"/>
  <c r="BH26" i="1"/>
  <c r="BI26" i="1" s="1"/>
  <c r="Y54" i="1"/>
  <c r="AP28" i="1"/>
  <c r="Y30" i="1"/>
  <c r="Z30" i="1" s="1"/>
  <c r="Y52" i="1"/>
  <c r="Z52" i="1" s="1"/>
  <c r="Z41" i="1"/>
  <c r="AO41" i="1"/>
  <c r="AP41" i="1" s="1"/>
  <c r="Z18" i="1"/>
  <c r="Y18" i="1"/>
  <c r="Z22" i="1"/>
  <c r="Y22" i="1"/>
  <c r="Z35" i="1"/>
  <c r="AO35" i="1"/>
  <c r="AP35" i="1" s="1"/>
  <c r="Z38" i="1"/>
  <c r="AO38" i="1"/>
  <c r="AP38" i="1" s="1"/>
  <c r="Z42" i="1"/>
  <c r="AO42" i="1"/>
  <c r="AP42" i="1" s="1"/>
  <c r="Z47" i="1"/>
  <c r="AO47" i="1"/>
  <c r="AP47" i="1" s="1"/>
  <c r="Z51" i="1"/>
  <c r="AO51" i="1"/>
  <c r="AP51" i="1" s="1"/>
  <c r="Z55" i="1"/>
  <c r="AO55" i="1"/>
  <c r="AP55" i="1" s="1"/>
  <c r="Z59" i="1"/>
  <c r="AO59" i="1"/>
  <c r="AP59" i="1" s="1"/>
  <c r="Z21" i="1"/>
  <c r="Y21" i="1"/>
  <c r="Z34" i="1"/>
  <c r="AO34" i="1"/>
  <c r="AP34" i="1" s="1"/>
  <c r="Z54" i="1"/>
  <c r="AO54" i="1"/>
  <c r="AP54" i="1" s="1"/>
  <c r="Z58" i="1"/>
  <c r="AO58" i="1"/>
  <c r="AP58" i="1" s="1"/>
  <c r="Z19" i="1"/>
  <c r="Y19" i="1"/>
  <c r="Z23" i="1"/>
  <c r="Y23" i="1"/>
  <c r="Z36" i="1"/>
  <c r="AO36" i="1"/>
  <c r="AP36" i="1" s="1"/>
  <c r="Z39" i="1"/>
  <c r="AO39" i="1"/>
  <c r="AP39" i="1" s="1"/>
  <c r="Z48" i="1"/>
  <c r="AO48" i="1"/>
  <c r="AP48" i="1" s="1"/>
  <c r="Z56" i="1"/>
  <c r="AO56" i="1"/>
  <c r="AP56" i="1" s="1"/>
  <c r="AO43" i="1"/>
  <c r="AP43" i="1" s="1"/>
  <c r="Z17" i="1"/>
  <c r="Y17" i="1"/>
  <c r="Z16" i="1"/>
  <c r="Y16" i="1"/>
  <c r="Z20" i="1"/>
  <c r="Y20" i="1"/>
  <c r="Y24" i="1"/>
  <c r="Z24" i="1" s="1"/>
  <c r="Z33" i="1"/>
  <c r="AO33" i="1"/>
  <c r="AP33" i="1" s="1"/>
  <c r="Y37" i="1"/>
  <c r="Z44" i="1"/>
  <c r="AO44" i="1"/>
  <c r="AP44" i="1" s="1"/>
  <c r="Z49" i="1"/>
  <c r="AO49" i="1"/>
  <c r="AP49" i="1" s="1"/>
  <c r="Z57" i="1"/>
  <c r="AO57" i="1"/>
  <c r="AP57" i="1" s="1"/>
  <c r="AO27" i="1"/>
  <c r="AP27" i="1" s="1"/>
  <c r="AO45" i="1"/>
  <c r="AP45" i="1" s="1"/>
  <c r="AP29" i="1"/>
  <c r="Z29" i="1"/>
  <c r="Z50" i="1"/>
  <c r="AO50" i="1"/>
  <c r="AP50" i="1" s="1"/>
  <c r="Z40" i="1"/>
  <c r="AO40" i="1"/>
  <c r="AP40" i="1" s="1"/>
  <c r="AO17" i="1"/>
  <c r="AP17" i="1" s="1"/>
  <c r="AN17" i="1"/>
  <c r="AN18" i="1"/>
  <c r="AO18" i="1"/>
  <c r="AP18" i="1" s="1"/>
  <c r="AN22" i="1"/>
  <c r="AO22" i="1"/>
  <c r="AP22" i="1" s="1"/>
  <c r="AO23" i="1"/>
  <c r="AP23" i="1" s="1"/>
  <c r="AN23" i="1"/>
  <c r="AO21" i="1"/>
  <c r="AP21" i="1" s="1"/>
  <c r="AN21" i="1"/>
  <c r="AN16" i="1"/>
  <c r="AO16" i="1"/>
  <c r="AP16" i="1" s="1"/>
  <c r="Y7" i="1"/>
  <c r="Z7" i="1" s="1"/>
  <c r="Y9" i="1"/>
  <c r="Z9" i="1" s="1"/>
  <c r="Y11" i="1"/>
  <c r="BG48" i="1"/>
  <c r="BH48" i="1" s="1"/>
  <c r="BI48" i="1" s="1"/>
  <c r="BG52" i="1"/>
  <c r="BG56" i="1"/>
  <c r="BH56" i="1" s="1"/>
  <c r="BI56" i="1" s="1"/>
  <c r="BG18" i="1"/>
  <c r="BG22" i="1"/>
  <c r="BG34" i="1"/>
  <c r="BH34" i="1" s="1"/>
  <c r="BI34" i="1" s="1"/>
  <c r="BG40" i="1"/>
  <c r="BH40" i="1" s="1"/>
  <c r="BI40" i="1" s="1"/>
  <c r="BG44" i="1"/>
  <c r="BH44" i="1" s="1"/>
  <c r="BI44" i="1" s="1"/>
  <c r="BG30" i="1"/>
  <c r="BH11" i="1"/>
  <c r="BI11" i="1" s="1"/>
  <c r="BG16" i="1"/>
  <c r="BG20" i="1"/>
  <c r="BG24" i="1"/>
  <c r="BG28" i="1"/>
  <c r="BH28" i="1" s="1"/>
  <c r="BI28" i="1" s="1"/>
  <c r="BG32" i="1"/>
  <c r="BG36" i="1"/>
  <c r="BH36" i="1" s="1"/>
  <c r="BI36" i="1" s="1"/>
  <c r="BG39" i="1"/>
  <c r="BH39" i="1" s="1"/>
  <c r="BI39" i="1" s="1"/>
  <c r="BG42" i="1"/>
  <c r="BH42" i="1" s="1"/>
  <c r="BI42" i="1" s="1"/>
  <c r="BG50" i="1"/>
  <c r="BH50" i="1" s="1"/>
  <c r="BI50" i="1" s="1"/>
  <c r="BG54" i="1"/>
  <c r="BG58" i="1"/>
  <c r="BH58" i="1" s="1"/>
  <c r="BI58" i="1" s="1"/>
  <c r="BG17" i="1"/>
  <c r="BG21" i="1"/>
  <c r="BG25" i="1"/>
  <c r="BG29" i="1"/>
  <c r="BH29" i="1" s="1"/>
  <c r="BI29" i="1" s="1"/>
  <c r="BG33" i="1"/>
  <c r="BH33" i="1" s="1"/>
  <c r="BI33" i="1" s="1"/>
  <c r="BG37" i="1"/>
  <c r="BH37" i="1" s="1"/>
  <c r="BI37" i="1" s="1"/>
  <c r="BG43" i="1"/>
  <c r="BH43" i="1" s="1"/>
  <c r="BI43" i="1" s="1"/>
  <c r="BG47" i="1"/>
  <c r="BH47" i="1" s="1"/>
  <c r="BI47" i="1" s="1"/>
  <c r="BG51" i="1"/>
  <c r="BH51" i="1" s="1"/>
  <c r="BI51" i="1" s="1"/>
  <c r="BG55" i="1"/>
  <c r="BH55" i="1" s="1"/>
  <c r="BI55" i="1" s="1"/>
  <c r="BG59" i="1"/>
  <c r="BH59" i="1" s="1"/>
  <c r="BI59" i="1" s="1"/>
  <c r="BG19" i="1"/>
  <c r="BG23" i="1"/>
  <c r="BH23" i="1" s="1"/>
  <c r="BI23" i="1" s="1"/>
  <c r="BG27" i="1"/>
  <c r="BH27" i="1" s="1"/>
  <c r="BI27" i="1" s="1"/>
  <c r="BG31" i="1"/>
  <c r="BG35" i="1"/>
  <c r="BH35" i="1" s="1"/>
  <c r="BI35" i="1" s="1"/>
  <c r="BG38" i="1"/>
  <c r="BH38" i="1" s="1"/>
  <c r="BI38" i="1" s="1"/>
  <c r="BG41" i="1"/>
  <c r="BH41" i="1" s="1"/>
  <c r="BI41" i="1" s="1"/>
  <c r="BG45" i="1"/>
  <c r="BH45" i="1" s="1"/>
  <c r="BI45" i="1" s="1"/>
  <c r="BG49" i="1"/>
  <c r="BH49" i="1" s="1"/>
  <c r="BI49" i="1" s="1"/>
  <c r="BG53" i="1"/>
  <c r="BG57" i="1"/>
  <c r="BH57" i="1" s="1"/>
  <c r="BI57" i="1" s="1"/>
  <c r="AT69" i="4"/>
  <c r="AU69" i="4" s="1"/>
  <c r="AT68" i="4"/>
  <c r="AU68" i="4" s="1"/>
  <c r="AT67" i="4"/>
  <c r="AU67" i="4" s="1"/>
  <c r="AT66" i="4"/>
  <c r="AU66" i="4" s="1"/>
  <c r="AT65" i="4"/>
  <c r="AU65" i="4" s="1"/>
  <c r="AS56" i="4"/>
  <c r="AT56" i="4"/>
  <c r="AT54" i="4"/>
  <c r="AU54" i="4" s="1"/>
  <c r="AT53" i="4"/>
  <c r="AU53" i="4" s="1"/>
  <c r="AT52" i="4"/>
  <c r="AU52" i="4" s="1"/>
  <c r="AT51" i="4"/>
  <c r="AU51" i="4" s="1"/>
  <c r="AT50" i="4"/>
  <c r="AU50" i="4" s="1"/>
  <c r="AT49" i="4"/>
  <c r="AU49" i="4" s="1"/>
  <c r="AT47" i="4"/>
  <c r="AU47" i="4" s="1"/>
  <c r="AT46" i="4"/>
  <c r="AU46" i="4" s="1"/>
  <c r="AT45" i="4"/>
  <c r="AU45" i="4" s="1"/>
  <c r="AT44" i="4"/>
  <c r="AU44" i="4" s="1"/>
  <c r="AT43" i="4"/>
  <c r="AU43" i="4" s="1"/>
  <c r="AT42" i="4"/>
  <c r="AU42" i="4" s="1"/>
  <c r="AT40" i="4"/>
  <c r="AU40" i="4" s="1"/>
  <c r="AT39" i="4"/>
  <c r="AU39" i="4" s="1"/>
  <c r="AT38" i="4"/>
  <c r="AU38" i="4" s="1"/>
  <c r="AT36" i="4"/>
  <c r="AU36" i="4" s="1"/>
  <c r="AT35" i="4"/>
  <c r="AU35" i="4" s="1"/>
  <c r="AT34" i="4"/>
  <c r="AU34" i="4" s="1"/>
  <c r="AT33" i="4"/>
  <c r="AU33" i="4" s="1"/>
  <c r="AU30" i="4"/>
  <c r="AT29" i="4"/>
  <c r="AU29" i="4" s="1"/>
  <c r="AT28" i="4"/>
  <c r="AU28" i="4" s="1"/>
  <c r="AT27" i="4"/>
  <c r="AU27" i="4" s="1"/>
  <c r="AT26" i="4"/>
  <c r="AU26" i="4" s="1"/>
  <c r="AT24" i="4"/>
  <c r="AU24" i="4" s="1"/>
  <c r="AT23" i="4"/>
  <c r="AU23" i="4" s="1"/>
  <c r="AT20" i="4"/>
  <c r="AU20" i="4" s="1"/>
  <c r="AT19" i="4"/>
  <c r="AU19" i="4" s="1"/>
  <c r="AT18" i="4"/>
  <c r="AU18" i="4" s="1"/>
  <c r="AT17" i="4"/>
  <c r="AU17" i="4" s="1"/>
  <c r="AT16" i="4"/>
  <c r="AU16" i="4" s="1"/>
  <c r="AT15" i="4"/>
  <c r="AU15" i="4" s="1"/>
  <c r="AT14" i="4"/>
  <c r="AU14" i="4" s="1"/>
  <c r="AT13" i="4"/>
  <c r="AU13" i="4" s="1"/>
  <c r="AT12" i="4"/>
  <c r="AU12" i="4" s="1"/>
  <c r="AT11" i="4"/>
  <c r="AU11" i="4" s="1"/>
  <c r="AT10" i="4"/>
  <c r="AU10" i="4" s="1"/>
  <c r="AT9" i="4"/>
  <c r="AU9" i="4" s="1"/>
  <c r="AT8" i="4"/>
  <c r="AU8" i="4" s="1"/>
  <c r="AT7" i="4"/>
  <c r="AU7" i="4" s="1"/>
  <c r="BH20" i="1" l="1"/>
  <c r="BI20" i="1" s="1"/>
  <c r="AO52" i="1"/>
  <c r="AP52" i="1" s="1"/>
  <c r="AO30" i="1"/>
  <c r="AP30" i="1" s="1"/>
  <c r="BH19" i="1"/>
  <c r="BI19" i="1"/>
  <c r="BH24" i="1"/>
  <c r="BI24" i="1" s="1"/>
  <c r="AO9" i="1"/>
  <c r="AP9" i="1" s="1"/>
  <c r="BI17" i="1"/>
  <c r="BH17" i="1"/>
  <c r="BH30" i="1"/>
  <c r="BI30" i="1" s="1"/>
  <c r="Z37" i="1"/>
  <c r="AO37" i="1"/>
  <c r="AP37" i="1" s="1"/>
  <c r="BI16" i="1"/>
  <c r="BH16" i="1"/>
  <c r="BI18" i="1"/>
  <c r="BH18" i="1"/>
  <c r="BH52" i="1"/>
  <c r="BI52" i="1" s="1"/>
  <c r="AO7" i="1"/>
  <c r="AP7" i="1" s="1"/>
  <c r="AO24" i="1"/>
  <c r="AP24" i="1" s="1"/>
  <c r="BH54" i="1"/>
  <c r="BI54" i="1" s="1"/>
  <c r="BE9" i="1"/>
  <c r="BF9" i="1" s="1"/>
  <c r="BH9" i="1"/>
  <c r="BI9" i="1" s="1"/>
  <c r="Z11" i="1"/>
  <c r="AO11" i="1"/>
  <c r="AU56" i="4"/>
  <c r="P7" i="3"/>
  <c r="J7" i="3"/>
  <c r="P6" i="3"/>
  <c r="J6" i="3"/>
  <c r="AP13" i="1"/>
  <c r="BI13" i="1" s="1"/>
  <c r="BE7" i="1" l="1"/>
  <c r="BF7" i="1" s="1"/>
  <c r="AP11" i="1"/>
  <c r="BE11" i="1"/>
  <c r="BF11" i="1" s="1"/>
</calcChain>
</file>

<file path=xl/sharedStrings.xml><?xml version="1.0" encoding="utf-8"?>
<sst xmlns="http://schemas.openxmlformats.org/spreadsheetml/2006/main" count="576" uniqueCount="264">
  <si>
    <t>Objetivo</t>
  </si>
  <si>
    <t>Estrategias</t>
  </si>
  <si>
    <t>Producto</t>
  </si>
  <si>
    <t>Unidad de Medida</t>
  </si>
  <si>
    <t>Indicador</t>
  </si>
  <si>
    <t>Subproducto</t>
  </si>
  <si>
    <t>Total Meta</t>
  </si>
  <si>
    <t>Responsable</t>
  </si>
  <si>
    <t>Fortalecer el Sistema de Inocuidad de los Alimentos de Origen Agropecuario</t>
  </si>
  <si>
    <t>Número de certificados</t>
  </si>
  <si>
    <t>Número de predios autorizados</t>
  </si>
  <si>
    <t>Subgerencia de Protección Animal</t>
  </si>
  <si>
    <t>Mitigar los riesgos asociados a la producción agropecuaria como contribución al logro de productos inocuos y bioseguros.</t>
  </si>
  <si>
    <t>Número de empresas</t>
  </si>
  <si>
    <t>Mantener  y mejorar el estatus sanitario y fitosanitario.</t>
  </si>
  <si>
    <t>Número de guías de movilización</t>
  </si>
  <si>
    <t>Número de Boletines</t>
  </si>
  <si>
    <t>Disminuir y preveer los riesgos asociados al uso de insumos agropecuarios como contribución al logro de los productos inocuos y bioseguros</t>
  </si>
  <si>
    <t>Número de empresas productoras, comercializadoras e importadoras</t>
  </si>
  <si>
    <t xml:space="preserve">Número de licencias </t>
  </si>
  <si>
    <t>Mantener  y mejorar el estatus sanitario y fitosanitario.</t>
  </si>
  <si>
    <t>Número de Focos</t>
  </si>
  <si>
    <t>Fortalecer los procesos y  productos  para el cumplimiento de la misión y el aumento de la satisfacción de los usuarios.</t>
  </si>
  <si>
    <t>Número de Organismos de Inspección</t>
  </si>
  <si>
    <t>Servicios de vacunación para especies animales de interés agropecuario</t>
  </si>
  <si>
    <t>Número de animales</t>
  </si>
  <si>
    <t>Número de subsistemas</t>
  </si>
  <si>
    <t>Fortalecimiento del Sistema de inocuidad de los Alimentos de Origen Agropecuario.</t>
  </si>
  <si>
    <t>Número de productores</t>
  </si>
  <si>
    <t>Número</t>
  </si>
  <si>
    <t>Número de establecimientos</t>
  </si>
  <si>
    <t>Subgerencia de Protección Vegetal</t>
  </si>
  <si>
    <t>Número de focos</t>
  </si>
  <si>
    <t xml:space="preserve">Número de Registros </t>
  </si>
  <si>
    <t>Número de registros</t>
  </si>
  <si>
    <t>Subgerencia de Protección Vegetal (DT de Inocuidad e Insumos Agrícolas)</t>
  </si>
  <si>
    <t>Servicio de autorización del uso para Organismos vivos modificados (OVM)</t>
  </si>
  <si>
    <t>Número de Autorizaciones de uso</t>
  </si>
  <si>
    <t>Subgerencia de Protección Vegetal (DT de semillas)</t>
  </si>
  <si>
    <t>Servicio de Registro de variedades vegetales protegidas</t>
  </si>
  <si>
    <t>Mantener  y mejorar el estatus sanitario y fitosanitario</t>
  </si>
  <si>
    <t>Número de licencias de movilización</t>
  </si>
  <si>
    <t>Gestionar, lograr y mantener la admisibilidad sanitaria, contribuyendo al acceso a los mercados de interés.</t>
  </si>
  <si>
    <t>Número de Documentos</t>
  </si>
  <si>
    <t>Subgerencia de Regulación Sanitaria y Fitosanitaria</t>
  </si>
  <si>
    <t>Fortalecimiento de la gestión de información</t>
  </si>
  <si>
    <t>Número de planes de comunicación</t>
  </si>
  <si>
    <t xml:space="preserve">Oficina Asesora de Comunicaciones </t>
  </si>
  <si>
    <t>Número de Cargamentos</t>
  </si>
  <si>
    <t>Subgerencia de Protección Fronteriza</t>
  </si>
  <si>
    <t>Numero de Cargamentos</t>
  </si>
  <si>
    <t>Número de análisis y diagnósticos</t>
  </si>
  <si>
    <t>Subgerencia de Análisis y Diagnostico</t>
  </si>
  <si>
    <t>Número de laboratorios</t>
  </si>
  <si>
    <t>Subgerencia Protección Vegetal</t>
  </si>
  <si>
    <t>Laboratorios de análisis de diagnóstico animal, vegetal e inocuidad adecuados</t>
  </si>
  <si>
    <t>Meta 2020</t>
  </si>
  <si>
    <t>Laboratorios Móviles de análisis y diagnóstico animal, vegetal e inocuidad Implementados</t>
  </si>
  <si>
    <t xml:space="preserve">Servicio de trazabilidad vegetal implementados </t>
  </si>
  <si>
    <t>Nuevas admisibilidades sanitarias obtenidas</t>
  </si>
  <si>
    <t>Zonas libres y de baja prevalencia de plagas y enfermedades</t>
  </si>
  <si>
    <t>Subsistemas de trazabilidad pecuaria y agrícola implementados </t>
  </si>
  <si>
    <t>Presupuesto</t>
  </si>
  <si>
    <t>1. Fortalecer la capacidad en la prevención del ingreso y salida de enfermedades y plagas</t>
  </si>
  <si>
    <t>2. Fomentar Prácticas adecuadas en la producción primaria</t>
  </si>
  <si>
    <t>3. Mejorar la capacidad de respuesta y oportunidad del análisis y diagnóstico sanitario y fitosanitario</t>
  </si>
  <si>
    <t xml:space="preserve">
4. Fortalecer la  prevención, inspección, vigilancia y control de plagas y enfermedades</t>
  </si>
  <si>
    <t>PREVENCIÓN Y CONTROL DE ENFERMEDADES Y PLAGAS EN ANIMALES Y VEGETALES A NIVEL NACIONAL</t>
  </si>
  <si>
    <t>PLAN  DE ACCIÓN - INSTITUTO COLOMBIANO AGROPECUARIO ICA AÑO 2020</t>
  </si>
  <si>
    <t>Amazonas</t>
  </si>
  <si>
    <t>Antioquía</t>
  </si>
  <si>
    <t>Arauca</t>
  </si>
  <si>
    <t>Atlántico</t>
  </si>
  <si>
    <t>Bolívar</t>
  </si>
  <si>
    <t>Boyacá</t>
  </si>
  <si>
    <t>Caldas</t>
  </si>
  <si>
    <t>Caquetá</t>
  </si>
  <si>
    <t>Casanare</t>
  </si>
  <si>
    <t>Cauca</t>
  </si>
  <si>
    <t>Cesar</t>
  </si>
  <si>
    <t>Chocó</t>
  </si>
  <si>
    <t>Córdoba</t>
  </si>
  <si>
    <t>Cundinamarca</t>
  </si>
  <si>
    <t>Guainía</t>
  </si>
  <si>
    <t>Guaviare</t>
  </si>
  <si>
    <t xml:space="preserve">Huila </t>
  </si>
  <si>
    <t>La Guajira</t>
  </si>
  <si>
    <t>Magdalena</t>
  </si>
  <si>
    <t>Meta</t>
  </si>
  <si>
    <t>Nariño</t>
  </si>
  <si>
    <t>Norte de Santander</t>
  </si>
  <si>
    <t>Putumayo</t>
  </si>
  <si>
    <t>Quindío</t>
  </si>
  <si>
    <t>Risaralda</t>
  </si>
  <si>
    <t>San Andrés y providencia</t>
  </si>
  <si>
    <t>Santander</t>
  </si>
  <si>
    <t>Tolima</t>
  </si>
  <si>
    <t>Valle del cauca</t>
  </si>
  <si>
    <t>Vaupés</t>
  </si>
  <si>
    <t>Vichada</t>
  </si>
  <si>
    <t>Resultado</t>
  </si>
  <si>
    <t xml:space="preserve">Meta Anual </t>
  </si>
  <si>
    <t>%</t>
  </si>
  <si>
    <t>Sucre</t>
  </si>
  <si>
    <t>Oficinas Nacionales</t>
  </si>
  <si>
    <t xml:space="preserve">61090151 Brotes intervenidos de Puccinia allii en género Allium (R 25297/2018) </t>
  </si>
  <si>
    <t xml:space="preserve">61090152 Brotes intervenidos de Ralstonia sonacearum en plátano y banano (R 3330/2013 y R 1769/2017) </t>
  </si>
  <si>
    <t xml:space="preserve">61090153 Brotes intervenidos de Puccinia horiana en crisantemo (R 20008/2016) </t>
  </si>
  <si>
    <t xml:space="preserve">61090154 Brotes intervenidos de Anthonomus grandis en algodón (R 2357/2008) </t>
  </si>
  <si>
    <t xml:space="preserve">61090155 Brotes intervenidos de Diatrea sp en caña (R 17848/2017) </t>
  </si>
  <si>
    <t xml:space="preserve">61090156 Brotes intervenidos de Fusarium soni en granadil (R 2405/2009) </t>
  </si>
  <si>
    <t xml:space="preserve">61090157 Brotes intervenidos de HLB en citricos (R 1668/2019) </t>
  </si>
  <si>
    <t xml:space="preserve">61090158 Brotes intervenidos de Fusarium oxisporum fsp cubense Raza 4 Tropical en plátano y banano (R 17334/2019) </t>
  </si>
  <si>
    <t xml:space="preserve">61090159 Brotes intervenidos de Heilipus uri, Heilipus trifasciatus y Stenoma catenifer en aguacate Hass (R1507/2016) </t>
  </si>
  <si>
    <t>58.09.00.02 Licencias fitosanitarias de movilización de material vegetal</t>
  </si>
  <si>
    <t>58.09.00.03 Certificados (remisiones) de movilización de productos de transformación primaria expedidos</t>
  </si>
  <si>
    <t>EJECUCION REGIONAL A ABRIL DE 2020</t>
  </si>
  <si>
    <t>NOMBRE DEL INDICADOR</t>
  </si>
  <si>
    <t>Desglose del Indicador</t>
  </si>
  <si>
    <t>TIPO DE INDICADOR</t>
  </si>
  <si>
    <t>LINEA BASE</t>
  </si>
  <si>
    <t>RESPONSABLE</t>
  </si>
  <si>
    <t>METAS CUTRENIO PLAN DE DESARROLLO</t>
  </si>
  <si>
    <t>Total indicador</t>
  </si>
  <si>
    <t>AVANCE CUANTITATIVO</t>
  </si>
  <si>
    <t>AVANCE CUALITATIVO</t>
  </si>
  <si>
    <t>TOTAL</t>
  </si>
  <si>
    <t>Diciembre de 2019</t>
  </si>
  <si>
    <t>Abril de 2020</t>
  </si>
  <si>
    <t>Agricolas</t>
  </si>
  <si>
    <t>PRODUCTO</t>
  </si>
  <si>
    <t xml:space="preserve">El Instituto a través de la Subgerencia de Protección Vegetal desarrolló actividades enfocadas a  la trazabilidad de frutos frescos de Aguacate y primordialmente en plantas empacadoras.  Desarrollando como principal actividad el registro de predios de exportación y plantas empacadoras. Es de anotar que a la fecha no  se ha efectuado la Reglamentación  del Decreto de trazabilidad, Decreto 931 de 2018 del Ministerio de Agricultura y Desarrollo Rural,  lo cual es requerido para establecer las pautas de identificación de los productos en fresco a lo largo de la cadena. A la fecha de reporte se tienen 111 predios bajo vigilancia fitosanitaria mensual que representan 3305 hectareas de Aguacate Hass registrado para exportación. </t>
  </si>
  <si>
    <t>No se han logrado nuevos sunsitemas de trazabilidad</t>
  </si>
  <si>
    <t xml:space="preserve">Pecuarias </t>
  </si>
  <si>
    <t>Este indicador depende fundamentalmente de la gestion que adelante el Ministerio de Agricultura para subsistemas diferentes al Bovino., porque este está a cargo de la dirección, administración y linemaiento de política en materia de identificación y trazabilidad animal.
El Instituto en conjunto con el Ministerio y los gremios de diferetes sectores pecuarios se viene trabajando en establecer una base normativa para los demas susbsistemas, especialmente en porcinos, equinos, ovinos y caprinos, la cual debe ser sometida a aprobacion de la Comsion  Nacional de Trazabilidad Pecuaria. 
La citación a la Comisión Nacional la debe hacer el Ministerio de Agricultura, no la han hecho dado que no han definido el mecanismo de elección de los representantes de los subsectores de acuerdo con lo establecio en la Ley 1659 de 2013.</t>
  </si>
  <si>
    <t>RESULTADO</t>
  </si>
  <si>
    <t>El área de Protección Vegetal del Instituto Colombiano Agropecuario, para el año 2019 no proyectó la declaratoria de zonas Libres y de Baja Prevalencia de plagas y Enfermedades.</t>
  </si>
  <si>
    <t>Pecuarias</t>
  </si>
  <si>
    <t>Para el año 2019 el ICA no logró obtener zonas de libres o de baja prevalencia, se esta en el tramite ante la OIE para la aprobación de las zonas libres de aftosa, y esta entidad solicitó un muestreo adicional en los municipios de la Zona de Alta Vigilancia-ZAV para mostrar ausencia de circulación viral. Adicionalmente el ICA esta pendiente el concepto de la comisión técnica de la OIE para definir el estatus de la zona presentada como libre de PPC.
En pecuaria se continúa con el mismo número de zonas: Aftosa 2 zonas libres; PPC 1 zona Libre; Brucelosis 3 zonas libres; Tuberculosis 3 zonas Libres; Influenza aviar país libre por auto declaración; EEB País de riesgo insignificante; Mancha blanca y cabeza amarilla en camarón 1 zona libre por auto declaración; Peste Equina país libre; Peste de los pequeños rumiantes país libre; Peste Bovina: país libre. La OIE - World Organisation for Animal Health, llevó a cabo visita a los departamos de la zona de frontera con Venezuela y quedó pendiente la emisión de un informe con el correspondiente concepto. Se encuentra pendiente el concepto de la comisión técnica de la OIE para definir el estatus de la zona presentadas como libre de PPC. En el área de Protección Vegetal el Instituto para el año 2019 no proyectó la declaratoria de zonas Libres y de Baja Prevalencia de plagas y Enfermedades para la presente vigencia.</t>
  </si>
  <si>
    <t>En el mes de febrero la OIE restituyó el estatus de país libre de fiebre aftosa con vacunación, por lo que se aumenta en el número de zonas libres de fiebre aftosa: Fiebre Aftosa: 3 Zonas libres; PPC: 1 Zona Libre; Brucelosis: 3 zonas libres; Tuberculosis: 3 Zonas Libre; Influenza aviar: país libre por autodeclaración, 1 Zona libre; EEB: País de riesgo insignificante, 1 zona; Mancha blanca y cabeza amarilla en camarón: 1 zona libre por autodeclaración; Peste Equina: país libre, 1 zona; Peste de los pequeños rumiantes: país libre, 1 Zona; Peste Bovina: país libre, 1 zona.</t>
  </si>
  <si>
    <t>Durante el año 2019 se logró la admisibilidad sanitaria de los productos que se describen a continuacion:
1. Pitahaya Amarilla con destino a la Republica de la Argentina.
2. Aguacate Hass con destino a la R.P. de la China.
3. Juguete Canino (Pata de pollo curtida) con destino a Mexico
4. Carne bovina y subproductos con destino a Arabia Saudita
5. Lima ácida Tahití (Citrus latifolia) con destino Perú
6. Cobayos, cuyes o curies (Cavia Porcellus) con destino Ecuador.
7. Catleya spp y Masdevallia spp (orquídeas)  con destino Mexico
8. Aguacate (Persea Americana Mills) variedad Hass con destino Japon.
9. Exportación de aguacate Hass (Persea americana Mills) con destino República Popular China
10. Arroz pulido (Oryza Sativa) con destino a Ecuador
11. Cueros salados con destino a la República Arabe de Egipto.
12. Harinas de origen avícola con destino Perú.
13. Material de propagación in vitro de banano con destino a Egipto</t>
  </si>
  <si>
    <t>45.08.01.01 Certificado de BPG expedidos</t>
  </si>
  <si>
    <t>26. Servicio De Control y Certificación a Las Importaciones De Productos Agropecuarios</t>
  </si>
  <si>
    <t>44. Servicio De Control y Certificación a Las Exportaciones De Productos Agropecuarios</t>
  </si>
  <si>
    <t>26.07.00.01 Cargamentos inspeccionados</t>
  </si>
  <si>
    <t>26.07.01.01 Cargamentos agrícolas inspeccionados</t>
  </si>
  <si>
    <t>26.07.02.01 Cargamentos pecuarios inspeccionados</t>
  </si>
  <si>
    <t>44.07.01.01 Cargamentos agrícolas certificados</t>
  </si>
  <si>
    <t>44.07.03.02 Cargamentos pecuarios certificados</t>
  </si>
  <si>
    <t>44.07.00.01 Exportaciones agropecuarias certificadas</t>
  </si>
  <si>
    <t xml:space="preserve">45.00.00.01 Certificado de Buenas Prácticas expedidos </t>
  </si>
  <si>
    <t>46.08.00.01 Predios con autorización sanitaria y de inocuidad expedidas</t>
  </si>
  <si>
    <t>46. Servicio de autorizaciones sanitarias y de inocuidad</t>
  </si>
  <si>
    <t>45. Servicio de certificación en Buenas Prácticas Agropecuarias</t>
  </si>
  <si>
    <t>18.10.00.01 Análisis y diagnósticos realizados</t>
  </si>
  <si>
    <t>18. Servicio de análisis y diagnóstico sanitario, fitosanitario e inocuidad</t>
  </si>
  <si>
    <t>53.10.00.01 Laboratorios externos Registrados</t>
  </si>
  <si>
    <t>53. Servicio de registro a laboratorios externos</t>
  </si>
  <si>
    <t>54.10.00.01 Laboratorios externos autorizados</t>
  </si>
  <si>
    <t>54. Servicio de Autorización  a laboratorios externos</t>
  </si>
  <si>
    <t>03.10.00.01 Número de laboratorios</t>
  </si>
  <si>
    <t>03. Laboratorios de análisis de diagnóstico animal, vegetal e inocuidad adecuados</t>
  </si>
  <si>
    <t>00.10.00.04 Número de laboratorios</t>
  </si>
  <si>
    <t>00. Laboratorios de análisis de diagnóstico animal, vegetal e inocuidad construidos</t>
  </si>
  <si>
    <t>02.06.00.01 Documentos normativos elaborados</t>
  </si>
  <si>
    <t>02. Documentos Normativos</t>
  </si>
  <si>
    <t>01.00.00.01 Documentos Técnicos elaborados</t>
  </si>
  <si>
    <t xml:space="preserve">01. Documentos de lineamientos Técnicos </t>
  </si>
  <si>
    <t>01.06.00.01  Perfiles Técnicos y Emitir conceptos</t>
  </si>
  <si>
    <t>01.09.00.01  Perfiles Técnicos y Emitir conceptos</t>
  </si>
  <si>
    <t>01.08.00.01  Evaluaciones de riesgo</t>
  </si>
  <si>
    <t>22.08.00.01  Empresas certificadas en Buenas Prácticas de Manufactura - BPM</t>
  </si>
  <si>
    <t xml:space="preserve">22. Servicio de certificación en normas de Buenas Prácticas de Manufactura - BPM </t>
  </si>
  <si>
    <t>24.08.00.01 Guías de movilización expedidas</t>
  </si>
  <si>
    <t>24. Servicio de control a la movilización de animales</t>
  </si>
  <si>
    <t xml:space="preserve">24.08.01.04  Guías de movilización internas expedidas (automaticas) </t>
  </si>
  <si>
    <t>24.08.01.03 Guías de movilización internas expedidas (Autogestión )</t>
  </si>
  <si>
    <t>27.03.00.01 Plan de comunicación de riesgos sanitarios y fitosanitarios implementado</t>
  </si>
  <si>
    <t>27. Servicio de divulgación del riesgo sanitario y fitosanitario</t>
  </si>
  <si>
    <t>37.09.00.02 Productores agropecuarios registrados</t>
  </si>
  <si>
    <t>37.08.02.02 Predios agropecuarios inscritos</t>
  </si>
  <si>
    <t>45.08.01.03 Predios pecuarios registrados</t>
  </si>
  <si>
    <t>37.09.00.07 Predios agropecuarios registrados</t>
  </si>
  <si>
    <t>37.09.00.13 Predios registrados de vegetales en fresco. Epidemiología</t>
  </si>
  <si>
    <t>37.09.00.09 Predios ornamentales registrados. Sanidad Vegetal</t>
  </si>
  <si>
    <t>37.09.00.10 Predios de palma de aceite registrados. Sanidad Vegetal</t>
  </si>
  <si>
    <t>37.09.00.11 Predios forestales registrados Epidemiología</t>
  </si>
  <si>
    <t>37. Servicio de registro a productores y predios agropecuarios</t>
  </si>
  <si>
    <t>17.08.00.01 Subsistemas implementados</t>
  </si>
  <si>
    <t>71.09.00.01 Subsistemas implementados</t>
  </si>
  <si>
    <t>42.08.00.01 Animales vacunados</t>
  </si>
  <si>
    <t xml:space="preserve">17. Servicio de trazabilidad animal implementados </t>
  </si>
  <si>
    <t>47.08.00.01 Certificados de predios o compartimentos expedidos</t>
  </si>
  <si>
    <t>47.08.04.01 Compartimentos certificados como libres de Peste Porcina Clásica Oficinas Nacionales</t>
  </si>
  <si>
    <t>47. Servicio de certificaciones sanitarias</t>
  </si>
  <si>
    <t>47.08.06.01 Establecimientos acuícolas bioseguros certificados nuevos acumulado Consolidado</t>
  </si>
  <si>
    <t>48.08.01.01 Empresas productoras, comercializadoras e importadoras vigiladas</t>
  </si>
  <si>
    <t xml:space="preserve">49.08.00.03 Licencias expedidas </t>
  </si>
  <si>
    <t>48. Servicio de Registro de empresas productoras, importadoras y comercializadoras de insumos veterinarios</t>
  </si>
  <si>
    <t xml:space="preserve">58.09.00.01 Licencias de movilización expedidas Acumulado </t>
  </si>
  <si>
    <t>49.08.00.05 Planes nacionales subsectoriales de vigilancia y control ejecutados en la producción primaria</t>
  </si>
  <si>
    <t>49.08.00.03 Licencias Modificadas</t>
  </si>
  <si>
    <t>50.08.00.03  Focos de enfermedades animales controlados</t>
  </si>
  <si>
    <t>49. Servicio de Registro, inspección, vigilancia y control, y uso seguro de insumos veterinarios</t>
  </si>
  <si>
    <t>50.08.00.01 Zonas libres de enfermedades animales declaradas</t>
  </si>
  <si>
    <t>50. Servicio de prevención y control de enfermedades</t>
  </si>
  <si>
    <t>51.08.00.02 Boletines epidemiológicos publicados</t>
  </si>
  <si>
    <t>51.08.00.09 Estudios de prevalencia o ausencia</t>
  </si>
  <si>
    <t>51.08.00.07 Estudios de prevalencia de enfermedades veterinarias Oficinas Nacionales</t>
  </si>
  <si>
    <t>51.08.00.08 Estudios de ausencia de enfermedades veterinarias Oficinas Nacionales</t>
  </si>
  <si>
    <t>51. Servicio de Vigilancia Epidemiológica Veterinaria</t>
  </si>
  <si>
    <t>52.08.00.01 Organismos Autorizados de inspección</t>
  </si>
  <si>
    <t xml:space="preserve">52. Servicio de autorización de organismos de inspección </t>
  </si>
  <si>
    <t>55.09.00.01 Establecimientos Vigilados</t>
  </si>
  <si>
    <t>55. Servicio de inspección, vigilancia y control en la producción y comercialización y uso de semillas e insumos agrícolas</t>
  </si>
  <si>
    <t>56.09.00.01  Registro de la identificación de Plagas Presentes</t>
  </si>
  <si>
    <t>56.09.00.02 Redes de vigilancia fitosanitaria atendidas</t>
  </si>
  <si>
    <t>56 Servicio de vigilancia Epidemiológica Fitosanitaria</t>
  </si>
  <si>
    <t>57.09.00.01 Registros expedidos para la producción y comercialización</t>
  </si>
  <si>
    <t>57. Servicio de registro para la producción y comercialización de insumos agrícolas</t>
  </si>
  <si>
    <t>58.09.00.01 Licencias de movilización expedidas</t>
  </si>
  <si>
    <t>61.09.01.01 Focos de plagas controlados</t>
  </si>
  <si>
    <t>58. Servicio de control a la movilización de material vegetal y forestales.</t>
  </si>
  <si>
    <t>61.09.01.02 Áreas libres de plagas declaradas</t>
  </si>
  <si>
    <t>61.09.01.06 Áreas de baja prevalencia de plagas</t>
  </si>
  <si>
    <t>61.09.01.07 Predios libres de plagas certificados</t>
  </si>
  <si>
    <t>61. Servicio de prevención y control de plagas</t>
  </si>
  <si>
    <t>63.09.00.01 Registros otorgados para variedades vegetales protegidas</t>
  </si>
  <si>
    <t>64.09.00.01 Autorizaciones de uso otorgadas</t>
  </si>
  <si>
    <t>Enero</t>
  </si>
  <si>
    <t>Febrero</t>
  </si>
  <si>
    <t>Marzo</t>
  </si>
  <si>
    <t>Abril</t>
  </si>
  <si>
    <t>Mayo</t>
  </si>
  <si>
    <t>Durante el año 2020 hasta el mes de abril de 2020 se logró la admisibilidad sanitaria de los productos que se describen a continuacion:
1. exportación de Piña (Ananas comosus) con destino a Uruguay.
2. habilitación de exportacion de productos carnicos de la RED CÁRNICA S.A.S y MONFRAN S.A.S con destino a Uruguay.
3.  Juguetes masticables para mascotas de origen bovino y/o porcino con destino Costa Rica.
4.  Semillas de cannabis (Cannabis sativa) con destino a Perú
5. Grano de quinoa al mercado de México</t>
  </si>
  <si>
    <t>45.09.02.01 Buenas Practicas Agrícolas</t>
  </si>
  <si>
    <t>Junio</t>
  </si>
  <si>
    <t>Julio</t>
  </si>
  <si>
    <t>Agosto</t>
  </si>
  <si>
    <t>AVANCE MENSUAL PRIMER CUATRIMESTRE</t>
  </si>
  <si>
    <t>AVANCE MENSUAL SEGUNDO CUATRIMESTRE</t>
  </si>
  <si>
    <t>AVANCE MENSUAL TERCER CUATRIMESTRE</t>
  </si>
  <si>
    <t>Septiembre</t>
  </si>
  <si>
    <t>Octubre</t>
  </si>
  <si>
    <t>Noviembre</t>
  </si>
  <si>
    <t>Diciembre</t>
  </si>
  <si>
    <t>AVANCE ANUAL</t>
  </si>
  <si>
    <t xml:space="preserve">TOTAL ANUAL </t>
  </si>
  <si>
    <t>26.07.02.01</t>
  </si>
  <si>
    <t>26.07.01.01 Cargamentos pecuarios inspeccionados</t>
  </si>
  <si>
    <t>PLAN DE ACCION  2020</t>
  </si>
  <si>
    <t>26.07.02.01 Cargamentos agrícolas inspeccionados</t>
  </si>
  <si>
    <t xml:space="preserve">Valor </t>
  </si>
  <si>
    <t>% Acum</t>
  </si>
  <si>
    <t xml:space="preserve">% </t>
  </si>
  <si>
    <t>Valor</t>
  </si>
  <si>
    <t>Acum</t>
  </si>
  <si>
    <t>Total</t>
  </si>
  <si>
    <t xml:space="preserve"> </t>
  </si>
  <si>
    <t>Total cuatrimestre</t>
  </si>
  <si>
    <t>Total I cuatrimestre</t>
  </si>
  <si>
    <t>Vr Acum</t>
  </si>
  <si>
    <t xml:space="preserve">49.08.00.01 Licencias nuevas expedidas </t>
  </si>
  <si>
    <t>37.08.00.02 Predios agropecuarios inscritos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</si>
</sst>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 #,##0"/>
    <numFmt numFmtId="165" formatCode="0.0%"/>
    <numFmt numFmtId="166" formatCode="_-* #,##0_-;\-* #,##0_-;_-* &quot;-&quot;??_-;_-@_-"/>
  </numFmts>
  <fonts count="25" x14ac:knownFonts="1">
    <font>
      <sz val="11"/>
      <color theme="1"/>
      <name val="Calibri"/>
      <family val="2"/>
      <scheme val="minor"/>
    </font>
    <font>
      <sz val="11"/>
      <color theme="1"/>
      <name val="Calibri"/>
      <family val="2"/>
      <scheme val="minor"/>
    </font>
    <font>
      <sz val="10"/>
      <name val="Arial"/>
      <family val="2"/>
    </font>
    <font>
      <b/>
      <sz val="11"/>
      <color rgb="FF3F3F3F"/>
      <name val="Calibri"/>
      <family val="2"/>
      <scheme val="minor"/>
    </font>
    <font>
      <sz val="9"/>
      <color rgb="FF00B050"/>
      <name val="Arial"/>
      <family val="2"/>
    </font>
    <font>
      <sz val="9"/>
      <color theme="8" tint="-0.249977111117893"/>
      <name val="Arial"/>
      <family val="2"/>
    </font>
    <font>
      <sz val="9"/>
      <color rgb="FF002060"/>
      <name val="Arial"/>
      <family val="2"/>
    </font>
    <font>
      <b/>
      <sz val="12"/>
      <color rgb="FF002060"/>
      <name val="Arial"/>
      <family val="2"/>
    </font>
    <font>
      <b/>
      <sz val="9"/>
      <color rgb="FF002060"/>
      <name val="Arial"/>
      <family val="2"/>
    </font>
    <font>
      <sz val="8"/>
      <color rgb="FF002060"/>
      <name val="Arial"/>
      <family val="2"/>
    </font>
    <font>
      <b/>
      <sz val="9"/>
      <color theme="1"/>
      <name val="Arial"/>
      <family val="2"/>
    </font>
    <font>
      <sz val="9"/>
      <color theme="1"/>
      <name val="Calibri"/>
      <family val="2"/>
      <scheme val="minor"/>
    </font>
    <font>
      <b/>
      <sz val="9"/>
      <color indexed="9"/>
      <name val="Calibri"/>
      <family val="2"/>
    </font>
    <font>
      <b/>
      <sz val="9"/>
      <name val="Calibri"/>
      <family val="2"/>
    </font>
    <font>
      <sz val="9"/>
      <color theme="8" tint="-0.499984740745262"/>
      <name val="Calibri"/>
      <family val="2"/>
      <scheme val="minor"/>
    </font>
    <font>
      <sz val="9"/>
      <color theme="8" tint="-0.499984740745262"/>
      <name val="Arial"/>
      <family val="2"/>
    </font>
    <font>
      <sz val="9"/>
      <color rgb="FF0070C0"/>
      <name val="Calibri"/>
      <family val="2"/>
      <scheme val="minor"/>
    </font>
    <font>
      <sz val="9"/>
      <color indexed="8"/>
      <name val="Calibri"/>
      <family val="2"/>
      <scheme val="minor"/>
    </font>
    <font>
      <sz val="9"/>
      <color rgb="FF002060"/>
      <name val="Calibri"/>
      <family val="2"/>
      <scheme val="minor"/>
    </font>
    <font>
      <sz val="9"/>
      <color rgb="FF00B050"/>
      <name val="Calibri"/>
      <family val="2"/>
      <scheme val="minor"/>
    </font>
    <font>
      <b/>
      <sz val="8"/>
      <color rgb="FF002060"/>
      <name val="Arial"/>
      <family val="2"/>
    </font>
    <font>
      <b/>
      <sz val="9"/>
      <color theme="8" tint="-0.249977111117893"/>
      <name val="Arial"/>
      <family val="2"/>
    </font>
    <font>
      <sz val="9"/>
      <name val="Arial"/>
      <family val="2"/>
    </font>
    <font>
      <sz val="8"/>
      <name val="Arial"/>
      <family val="2"/>
    </font>
    <font>
      <sz val="1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theme="4" tint="0.79998168889431442"/>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125">
    <border>
      <left/>
      <right/>
      <top/>
      <bottom/>
      <diagonal/>
    </border>
    <border>
      <left style="thin">
        <color theme="9" tint="-0.499984740745262"/>
      </left>
      <right style="thin">
        <color theme="9" tint="-0.499984740745262"/>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rgb="FF3F3F3F"/>
      </left>
      <right style="thin">
        <color rgb="FF3F3F3F"/>
      </right>
      <top style="thin">
        <color rgb="FF3F3F3F"/>
      </top>
      <bottom style="thin">
        <color rgb="FF3F3F3F"/>
      </bottom>
      <diagonal/>
    </border>
    <border>
      <left/>
      <right style="thin">
        <color theme="9" tint="-0.499984740745262"/>
      </right>
      <top/>
      <bottom/>
      <diagonal/>
    </border>
    <border>
      <left/>
      <right style="thin">
        <color theme="9" tint="-0.499984740745262"/>
      </right>
      <top/>
      <bottom style="thin">
        <color theme="9" tint="-0.499984740745262"/>
      </bottom>
      <diagonal/>
    </border>
    <border>
      <left style="thin">
        <color indexed="64"/>
      </left>
      <right style="thin">
        <color indexed="64"/>
      </right>
      <top style="thin">
        <color indexed="64"/>
      </top>
      <bottom style="thin">
        <color indexed="64"/>
      </bottom>
      <diagonal/>
    </border>
    <border>
      <left style="thin">
        <color theme="9" tint="-0.499984740745262"/>
      </left>
      <right/>
      <top style="thin">
        <color theme="9" tint="-0.499984740745262"/>
      </top>
      <bottom style="thin">
        <color theme="9" tint="-0.499984740745262"/>
      </bottom>
      <diagonal/>
    </border>
    <border>
      <left style="thin">
        <color theme="9" tint="-0.499984740745262"/>
      </left>
      <right/>
      <top/>
      <bottom style="thin">
        <color theme="9" tint="-0.499984740745262"/>
      </bottom>
      <diagonal/>
    </border>
    <border>
      <left style="thin">
        <color theme="9" tint="-0.499984740745262"/>
      </left>
      <right/>
      <top style="thin">
        <color theme="9" tint="-0.49998474074526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9" tint="-0.499984740745262"/>
      </right>
      <top style="thin">
        <color theme="9" tint="-0.499984740745262"/>
      </top>
      <bottom style="thin">
        <color theme="9" tint="-0.499984740745262"/>
      </bottom>
      <diagonal/>
    </border>
    <border>
      <left/>
      <right style="thin">
        <color theme="9" tint="-0.499984740745262"/>
      </right>
      <top style="thin">
        <color theme="9" tint="-0.499984740745262"/>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theme="9" tint="-0.499984740745262"/>
      </left>
      <right/>
      <top style="thin">
        <color theme="9" tint="-0.499984740745262"/>
      </top>
      <bottom style="thin">
        <color indexed="64"/>
      </bottom>
      <diagonal/>
    </border>
    <border>
      <left/>
      <right style="thin">
        <color theme="9" tint="-0.499984740745262"/>
      </right>
      <top style="thin">
        <color theme="9" tint="-0.499984740745262"/>
      </top>
      <bottom style="thin">
        <color indexed="64"/>
      </bottom>
      <diagonal/>
    </border>
    <border>
      <left style="thin">
        <color theme="9" tint="-0.499984740745262"/>
      </left>
      <right/>
      <top style="thin">
        <color indexed="64"/>
      </top>
      <bottom style="thin">
        <color theme="9" tint="-0.499984740745262"/>
      </bottom>
      <diagonal/>
    </border>
    <border>
      <left/>
      <right style="thin">
        <color theme="9" tint="-0.499984740745262"/>
      </right>
      <top style="thin">
        <color indexed="64"/>
      </top>
      <bottom style="thin">
        <color theme="9" tint="-0.499984740745262"/>
      </bottom>
      <diagonal/>
    </border>
    <border>
      <left/>
      <right style="thin">
        <color theme="9" tint="-0.499984740745262"/>
      </right>
      <top style="thin">
        <color indexed="64"/>
      </top>
      <bottom/>
      <diagonal/>
    </border>
    <border>
      <left style="medium">
        <color indexed="64"/>
      </left>
      <right style="medium">
        <color indexed="64"/>
      </right>
      <top style="medium">
        <color indexed="64"/>
      </top>
      <bottom style="medium">
        <color theme="9" tint="-0.499984740745262"/>
      </bottom>
      <diagonal/>
    </border>
    <border>
      <left style="medium">
        <color indexed="64"/>
      </left>
      <right style="medium">
        <color indexed="64"/>
      </right>
      <top style="medium">
        <color theme="9" tint="-0.499984740745262"/>
      </top>
      <bottom style="medium">
        <color indexed="64"/>
      </bottom>
      <diagonal/>
    </border>
    <border>
      <left style="thin">
        <color theme="9" tint="-0.499984740745262"/>
      </left>
      <right style="thin">
        <color indexed="64"/>
      </right>
      <top style="thin">
        <color theme="9" tint="-0.499984740745262"/>
      </top>
      <bottom/>
      <diagonal/>
    </border>
    <border>
      <left style="thin">
        <color theme="9" tint="-0.499984740745262"/>
      </left>
      <right style="thin">
        <color indexed="64"/>
      </right>
      <top/>
      <bottom style="thin">
        <color theme="9" tint="-0.499984740745262"/>
      </bottom>
      <diagonal/>
    </border>
    <border>
      <left style="thin">
        <color theme="9" tint="-0.499984740745262"/>
      </left>
      <right style="thin">
        <color indexed="64"/>
      </right>
      <top/>
      <bottom/>
      <diagonal/>
    </border>
    <border>
      <left style="thin">
        <color theme="9" tint="-0.499984740745262"/>
      </left>
      <right style="thin">
        <color theme="9" tint="-0.499984740745262"/>
      </right>
      <top style="thin">
        <color indexed="64"/>
      </top>
      <bottom style="thin">
        <color theme="9" tint="-0.499984740745262"/>
      </bottom>
      <diagonal/>
    </border>
    <border>
      <left style="thin">
        <color theme="9" tint="-0.499984740745262"/>
      </left>
      <right style="thin">
        <color theme="9" tint="-0.499984740745262"/>
      </right>
      <top style="thin">
        <color theme="9" tint="-0.499984740745262"/>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theme="9" tint="-0.499984740745262"/>
      </left>
      <right/>
      <top style="medium">
        <color indexed="64"/>
      </top>
      <bottom style="thin">
        <color indexed="64"/>
      </bottom>
      <diagonal/>
    </border>
    <border>
      <left style="thin">
        <color theme="9" tint="-0.499984740745262"/>
      </left>
      <right/>
      <top style="thin">
        <color indexed="64"/>
      </top>
      <bottom style="thin">
        <color indexed="64"/>
      </bottom>
      <diagonal/>
    </border>
    <border>
      <left style="thin">
        <color indexed="64"/>
      </left>
      <right style="thin">
        <color theme="9" tint="-0.499984740745262"/>
      </right>
      <top style="thin">
        <color theme="9" tint="-0.499984740745262"/>
      </top>
      <bottom style="thin">
        <color theme="9" tint="-0.499984740745262"/>
      </bottom>
      <diagonal/>
    </border>
    <border>
      <left style="thin">
        <color indexed="64"/>
      </left>
      <right style="thin">
        <color theme="9" tint="-0.499984740745262"/>
      </right>
      <top style="medium">
        <color indexed="64"/>
      </top>
      <bottom/>
      <diagonal/>
    </border>
    <border>
      <left style="thin">
        <color indexed="64"/>
      </left>
      <right style="thin">
        <color theme="9" tint="-0.499984740745262"/>
      </right>
      <top/>
      <bottom style="thin">
        <color theme="9" tint="-0.499984740745262"/>
      </bottom>
      <diagonal/>
    </border>
    <border>
      <left style="thin">
        <color indexed="64"/>
      </left>
      <right style="thin">
        <color theme="9" tint="-0.499984740745262"/>
      </right>
      <top style="thin">
        <color theme="9" tint="-0.499984740745262"/>
      </top>
      <bottom/>
      <diagonal/>
    </border>
    <border>
      <left style="medium">
        <color indexed="64"/>
      </left>
      <right/>
      <top style="medium">
        <color theme="9" tint="-0.499984740745262"/>
      </top>
      <bottom style="medium">
        <color indexed="64"/>
      </bottom>
      <diagonal/>
    </border>
    <border>
      <left style="thin">
        <color theme="9" tint="-0.499984740745262"/>
      </left>
      <right/>
      <top/>
      <bottom/>
      <diagonal/>
    </border>
    <border>
      <left/>
      <right/>
      <top style="thin">
        <color theme="9" tint="-0.499984740745262"/>
      </top>
      <bottom style="thin">
        <color theme="9" tint="-0.499984740745262"/>
      </bottom>
      <diagonal/>
    </border>
    <border>
      <left style="thin">
        <color indexed="64"/>
      </left>
      <right style="thin">
        <color indexed="64"/>
      </right>
      <top/>
      <bottom/>
      <diagonal/>
    </border>
    <border>
      <left style="thin">
        <color indexed="64"/>
      </left>
      <right style="thin">
        <color indexed="64"/>
      </right>
      <top style="thin">
        <color theme="9" tint="-0.499984740745262"/>
      </top>
      <bottom/>
      <diagonal/>
    </border>
    <border>
      <left style="thin">
        <color indexed="64"/>
      </left>
      <right style="thin">
        <color indexed="64"/>
      </right>
      <top/>
      <bottom style="thin">
        <color theme="9" tint="-0.499984740745262"/>
      </bottom>
      <diagonal/>
    </border>
    <border>
      <left style="medium">
        <color indexed="64"/>
      </left>
      <right/>
      <top style="medium">
        <color indexed="64"/>
      </top>
      <bottom style="medium">
        <color theme="9" tint="-0.4999847407452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theme="9" tint="-0.499984740745262"/>
      </right>
      <top/>
      <bottom/>
      <diagonal/>
    </border>
    <border>
      <left style="thin">
        <color indexed="64"/>
      </left>
      <right/>
      <top/>
      <bottom style="thin">
        <color indexed="64"/>
      </bottom>
      <diagonal/>
    </border>
    <border>
      <left style="thin">
        <color theme="8"/>
      </left>
      <right style="thin">
        <color theme="8"/>
      </right>
      <top style="thin">
        <color theme="8"/>
      </top>
      <bottom style="thin">
        <color theme="8"/>
      </bottom>
      <diagonal/>
    </border>
    <border>
      <left/>
      <right style="thin">
        <color theme="8"/>
      </right>
      <top style="thin">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right/>
      <top/>
      <bottom style="medium">
        <color theme="8"/>
      </bottom>
      <diagonal/>
    </border>
    <border>
      <left style="thin">
        <color theme="8"/>
      </left>
      <right style="thin">
        <color theme="8"/>
      </right>
      <top/>
      <bottom style="thin">
        <color theme="8"/>
      </bottom>
      <diagonal/>
    </border>
    <border>
      <left style="thin">
        <color theme="8"/>
      </left>
      <right style="thin">
        <color theme="8"/>
      </right>
      <top style="thin">
        <color theme="8"/>
      </top>
      <bottom/>
      <diagonal/>
    </border>
    <border>
      <left style="thin">
        <color theme="8"/>
      </left>
      <right/>
      <top/>
      <bottom style="thin">
        <color theme="8"/>
      </bottom>
      <diagonal/>
    </border>
    <border>
      <left/>
      <right style="thin">
        <color theme="8"/>
      </right>
      <top style="thin">
        <color theme="8"/>
      </top>
      <bottom/>
      <diagonal/>
    </border>
    <border>
      <left/>
      <right/>
      <top style="medium">
        <color theme="8"/>
      </top>
      <bottom style="medium">
        <color theme="8"/>
      </bottom>
      <diagonal/>
    </border>
    <border>
      <left style="thin">
        <color theme="8"/>
      </left>
      <right style="thin">
        <color theme="8"/>
      </right>
      <top style="medium">
        <color theme="8"/>
      </top>
      <bottom/>
      <diagonal/>
    </border>
    <border>
      <left/>
      <right style="thin">
        <color theme="8"/>
      </right>
      <top/>
      <bottom style="thin">
        <color theme="8"/>
      </bottom>
      <diagonal/>
    </border>
    <border>
      <left style="thin">
        <color indexed="64"/>
      </left>
      <right/>
      <top/>
      <bottom/>
      <diagonal/>
    </border>
    <border>
      <left style="thin">
        <color theme="8"/>
      </left>
      <right/>
      <top style="thin">
        <color theme="8"/>
      </top>
      <bottom/>
      <diagonal/>
    </border>
    <border>
      <left style="thick">
        <color theme="8"/>
      </left>
      <right style="thick">
        <color theme="8"/>
      </right>
      <top style="thick">
        <color theme="8"/>
      </top>
      <bottom style="thick">
        <color theme="8"/>
      </bottom>
      <diagonal/>
    </border>
    <border>
      <left style="thick">
        <color theme="8"/>
      </left>
      <right style="thin">
        <color theme="8"/>
      </right>
      <top style="thick">
        <color theme="8"/>
      </top>
      <bottom style="thin">
        <color theme="8"/>
      </bottom>
      <diagonal/>
    </border>
    <border>
      <left style="thin">
        <color theme="8"/>
      </left>
      <right style="thin">
        <color theme="8"/>
      </right>
      <top style="thick">
        <color theme="8"/>
      </top>
      <bottom style="thin">
        <color theme="8"/>
      </bottom>
      <diagonal/>
    </border>
    <border>
      <left style="thin">
        <color theme="8"/>
      </left>
      <right style="thick">
        <color theme="8"/>
      </right>
      <top style="thick">
        <color theme="8"/>
      </top>
      <bottom style="thin">
        <color theme="8"/>
      </bottom>
      <diagonal/>
    </border>
    <border>
      <left style="thick">
        <color theme="8"/>
      </left>
      <right style="thin">
        <color theme="8"/>
      </right>
      <top style="thin">
        <color theme="8"/>
      </top>
      <bottom style="thin">
        <color theme="8"/>
      </bottom>
      <diagonal/>
    </border>
    <border>
      <left style="thin">
        <color theme="8"/>
      </left>
      <right style="thick">
        <color theme="8"/>
      </right>
      <top style="thin">
        <color theme="8"/>
      </top>
      <bottom style="thin">
        <color theme="8"/>
      </bottom>
      <diagonal/>
    </border>
    <border>
      <left style="thick">
        <color theme="8"/>
      </left>
      <right style="thin">
        <color theme="8"/>
      </right>
      <top style="thin">
        <color theme="8"/>
      </top>
      <bottom style="thick">
        <color theme="8"/>
      </bottom>
      <diagonal/>
    </border>
    <border>
      <left style="thin">
        <color theme="8"/>
      </left>
      <right style="thin">
        <color theme="8"/>
      </right>
      <top style="thin">
        <color theme="8"/>
      </top>
      <bottom style="thick">
        <color theme="8"/>
      </bottom>
      <diagonal/>
    </border>
    <border>
      <left style="thin">
        <color theme="8"/>
      </left>
      <right style="thick">
        <color theme="8"/>
      </right>
      <top style="thin">
        <color theme="8"/>
      </top>
      <bottom style="thick">
        <color theme="8"/>
      </bottom>
      <diagonal/>
    </border>
    <border>
      <left style="thick">
        <color theme="8"/>
      </left>
      <right style="thin">
        <color theme="8"/>
      </right>
      <top style="thick">
        <color theme="8"/>
      </top>
      <bottom style="thick">
        <color theme="8"/>
      </bottom>
      <diagonal/>
    </border>
    <border>
      <left style="thin">
        <color theme="8"/>
      </left>
      <right style="thin">
        <color theme="8"/>
      </right>
      <top style="thick">
        <color theme="8"/>
      </top>
      <bottom style="thick">
        <color theme="8"/>
      </bottom>
      <diagonal/>
    </border>
    <border>
      <left style="thin">
        <color theme="8"/>
      </left>
      <right style="thick">
        <color theme="8"/>
      </right>
      <top style="thick">
        <color theme="8"/>
      </top>
      <bottom style="thick">
        <color theme="8"/>
      </bottom>
      <diagonal/>
    </border>
    <border>
      <left style="thick">
        <color theme="8"/>
      </left>
      <right style="thick">
        <color theme="8"/>
      </right>
      <top/>
      <bottom style="thick">
        <color theme="8"/>
      </bottom>
      <diagonal/>
    </border>
    <border>
      <left style="thin">
        <color theme="8"/>
      </left>
      <right style="thin">
        <color theme="8"/>
      </right>
      <top/>
      <bottom/>
      <diagonal/>
    </border>
    <border>
      <left style="thick">
        <color theme="8"/>
      </left>
      <right/>
      <top style="thick">
        <color theme="8"/>
      </top>
      <bottom style="thick">
        <color theme="8"/>
      </bottom>
      <diagonal/>
    </border>
    <border>
      <left style="thin">
        <color theme="8"/>
      </left>
      <right style="thin">
        <color theme="8"/>
      </right>
      <top style="thick">
        <color theme="8"/>
      </top>
      <bottom/>
      <diagonal/>
    </border>
    <border>
      <left style="thick">
        <color theme="8"/>
      </left>
      <right style="thin">
        <color theme="8"/>
      </right>
      <top style="thin">
        <color theme="8"/>
      </top>
      <bottom/>
      <diagonal/>
    </border>
    <border>
      <left style="thick">
        <color theme="8"/>
      </left>
      <right style="thin">
        <color theme="8"/>
      </right>
      <top/>
      <bottom style="thin">
        <color theme="8"/>
      </bottom>
      <diagonal/>
    </border>
    <border>
      <left style="thin">
        <color theme="9" tint="-0.499984740745262"/>
      </left>
      <right/>
      <top style="thin">
        <color theme="8"/>
      </top>
      <bottom style="thin">
        <color theme="9" tint="-0.499984740745262"/>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bottom style="thin">
        <color theme="9" tint="-0.499984740745262"/>
      </bottom>
      <diagonal/>
    </border>
    <border>
      <left/>
      <right/>
      <top style="thin">
        <color theme="9" tint="-0.499984740745262"/>
      </top>
      <bottom/>
      <diagonal/>
    </border>
    <border>
      <left/>
      <right/>
      <top style="thin">
        <color indexed="64"/>
      </top>
      <bottom/>
      <diagonal/>
    </border>
    <border>
      <left style="thin">
        <color indexed="64"/>
      </left>
      <right/>
      <top style="thin">
        <color theme="9" tint="-0.499984740745262"/>
      </top>
      <bottom/>
      <diagonal/>
    </border>
    <border>
      <left style="thin">
        <color indexed="64"/>
      </left>
      <right/>
      <top/>
      <bottom style="thin">
        <color theme="9" tint="-0.499984740745262"/>
      </bottom>
      <diagonal/>
    </border>
    <border>
      <left/>
      <right/>
      <top style="thin">
        <color theme="9" tint="-0.499984740745262"/>
      </top>
      <bottom style="thin">
        <color indexed="64"/>
      </bottom>
      <diagonal/>
    </border>
    <border>
      <left/>
      <right style="thin">
        <color theme="9" tint="-0.499984740745262"/>
      </right>
      <top style="thin">
        <color theme="8"/>
      </top>
      <bottom/>
      <diagonal/>
    </border>
    <border>
      <left/>
      <right/>
      <top style="thin">
        <color indexed="64"/>
      </top>
      <bottom style="thin">
        <color theme="9" tint="-0.499984740745262"/>
      </bottom>
      <diagonal/>
    </border>
    <border>
      <left/>
      <right style="thin">
        <color indexed="64"/>
      </right>
      <top style="thin">
        <color theme="9" tint="-0.499984740745262"/>
      </top>
      <bottom/>
      <diagonal/>
    </border>
    <border>
      <left/>
      <right style="thin">
        <color indexed="64"/>
      </right>
      <top/>
      <bottom style="thin">
        <color theme="9" tint="-0.499984740745262"/>
      </bottom>
      <diagonal/>
    </border>
    <border>
      <left style="thin">
        <color theme="9" tint="-0.499984740745262"/>
      </left>
      <right/>
      <top style="thin">
        <color theme="8"/>
      </top>
      <bottom/>
      <diagonal/>
    </border>
    <border>
      <left style="thick">
        <color theme="8"/>
      </left>
      <right style="thin">
        <color theme="8"/>
      </right>
      <top style="thick">
        <color theme="8"/>
      </top>
      <bottom/>
      <diagonal/>
    </border>
    <border>
      <left style="thin">
        <color theme="8"/>
      </left>
      <right style="thick">
        <color theme="8"/>
      </right>
      <top style="thick">
        <color theme="8"/>
      </top>
      <bottom/>
      <diagonal/>
    </border>
    <border>
      <left style="thin">
        <color theme="8"/>
      </left>
      <right style="thick">
        <color theme="8"/>
      </right>
      <top/>
      <bottom style="thin">
        <color theme="8"/>
      </bottom>
      <diagonal/>
    </border>
    <border>
      <left style="thin">
        <color theme="8"/>
      </left>
      <right style="thick">
        <color theme="8"/>
      </right>
      <top style="thin">
        <color theme="8"/>
      </top>
      <bottom/>
      <diagonal/>
    </border>
    <border>
      <left style="thin">
        <color theme="8"/>
      </left>
      <right style="thin">
        <color theme="8"/>
      </right>
      <top/>
      <bottom style="thick">
        <color theme="8"/>
      </bottom>
      <diagonal/>
    </border>
    <border>
      <left style="thick">
        <color theme="8"/>
      </left>
      <right/>
      <top style="thick">
        <color theme="8"/>
      </top>
      <bottom style="medium">
        <color theme="8"/>
      </bottom>
      <diagonal/>
    </border>
    <border>
      <left/>
      <right/>
      <top style="thick">
        <color theme="8"/>
      </top>
      <bottom style="medium">
        <color theme="8"/>
      </bottom>
      <diagonal/>
    </border>
    <border>
      <left/>
      <right style="thick">
        <color theme="8"/>
      </right>
      <top style="thick">
        <color theme="8"/>
      </top>
      <bottom style="medium">
        <color theme="8"/>
      </bottom>
      <diagonal/>
    </border>
    <border>
      <left style="thick">
        <color theme="8"/>
      </left>
      <right style="thin">
        <color theme="8"/>
      </right>
      <top style="medium">
        <color theme="8"/>
      </top>
      <bottom style="medium">
        <color theme="8"/>
      </bottom>
      <diagonal/>
    </border>
    <border>
      <left style="thin">
        <color theme="8"/>
      </left>
      <right style="thick">
        <color theme="8"/>
      </right>
      <top style="medium">
        <color theme="8"/>
      </top>
      <bottom style="medium">
        <color theme="8"/>
      </bottom>
      <diagonal/>
    </border>
    <border>
      <left style="thin">
        <color theme="8"/>
      </left>
      <right style="thick">
        <color theme="8"/>
      </right>
      <top style="medium">
        <color theme="8"/>
      </top>
      <bottom/>
      <diagonal/>
    </border>
    <border>
      <left style="thin">
        <color theme="8"/>
      </left>
      <right style="thick">
        <color theme="8"/>
      </right>
      <top/>
      <bottom style="medium">
        <color theme="8"/>
      </bottom>
      <diagonal/>
    </border>
    <border>
      <left style="thin">
        <color theme="8"/>
      </left>
      <right style="thick">
        <color theme="8"/>
      </right>
      <top/>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s>
  <cellStyleXfs count="5">
    <xf numFmtId="0" fontId="0" fillId="0" borderId="0"/>
    <xf numFmtId="9" fontId="1" fillId="0" borderId="0" applyFont="0" applyFill="0" applyBorder="0" applyAlignment="0" applyProtection="0"/>
    <xf numFmtId="0" fontId="2" fillId="0" borderId="0"/>
    <xf numFmtId="9" fontId="3" fillId="0" borderId="5" applyFill="0">
      <alignment vertical="center"/>
    </xf>
    <xf numFmtId="43" fontId="1" fillId="0" borderId="0" applyFont="0" applyFill="0" applyBorder="0" applyAlignment="0" applyProtection="0"/>
  </cellStyleXfs>
  <cellXfs count="433">
    <xf numFmtId="0" fontId="0" fillId="0" borderId="0" xfId="0"/>
    <xf numFmtId="0" fontId="4" fillId="2" borderId="0" xfId="0" applyFont="1" applyFill="1"/>
    <xf numFmtId="0" fontId="5" fillId="2" borderId="0" xfId="0" applyFont="1" applyFill="1"/>
    <xf numFmtId="0" fontId="6" fillId="2" borderId="0" xfId="0" applyFont="1" applyFill="1"/>
    <xf numFmtId="0" fontId="6" fillId="2" borderId="9" xfId="0" applyFont="1" applyFill="1" applyBorder="1" applyAlignment="1">
      <alignment vertical="center" wrapText="1"/>
    </xf>
    <xf numFmtId="0" fontId="6" fillId="2" borderId="4" xfId="0" applyFont="1" applyFill="1" applyBorder="1" applyAlignment="1">
      <alignment vertical="center" wrapText="1"/>
    </xf>
    <xf numFmtId="0" fontId="6" fillId="2" borderId="17"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3" xfId="0" applyFont="1" applyFill="1" applyBorder="1" applyAlignment="1">
      <alignment vertical="center" wrapText="1"/>
    </xf>
    <xf numFmtId="0" fontId="6" fillId="2" borderId="11" xfId="0" applyFont="1" applyFill="1" applyBorder="1" applyAlignment="1">
      <alignment vertical="center" wrapText="1"/>
    </xf>
    <xf numFmtId="0" fontId="6" fillId="2" borderId="8" xfId="0" applyFont="1" applyFill="1" applyBorder="1" applyAlignment="1">
      <alignment vertical="center" wrapText="1"/>
    </xf>
    <xf numFmtId="0" fontId="6" fillId="2" borderId="12" xfId="0" applyFont="1" applyFill="1" applyBorder="1" applyAlignment="1">
      <alignment vertical="center" wrapText="1"/>
    </xf>
    <xf numFmtId="3" fontId="6" fillId="2" borderId="9" xfId="0" applyNumberFormat="1" applyFont="1" applyFill="1" applyBorder="1" applyAlignment="1">
      <alignment horizontal="right" vertical="center" wrapText="1"/>
    </xf>
    <xf numFmtId="0" fontId="6" fillId="2" borderId="15" xfId="0" applyFont="1" applyFill="1" applyBorder="1" applyAlignment="1">
      <alignment horizontal="left" wrapText="1"/>
    </xf>
    <xf numFmtId="164" fontId="6" fillId="2" borderId="8" xfId="0" applyNumberFormat="1" applyFont="1" applyFill="1" applyBorder="1" applyAlignment="1">
      <alignment vertical="center" wrapText="1"/>
    </xf>
    <xf numFmtId="164" fontId="6" fillId="2" borderId="1" xfId="0" applyNumberFormat="1" applyFont="1" applyFill="1" applyBorder="1" applyAlignment="1">
      <alignment vertical="center" wrapText="1"/>
    </xf>
    <xf numFmtId="3" fontId="6" fillId="2" borderId="9" xfId="0" applyNumberFormat="1" applyFont="1" applyFill="1" applyBorder="1" applyAlignment="1">
      <alignment horizontal="center" vertical="center" wrapText="1"/>
    </xf>
    <xf numFmtId="0" fontId="6" fillId="2" borderId="34" xfId="0" applyFont="1" applyFill="1" applyBorder="1" applyAlignment="1">
      <alignment horizontal="left" vertical="center" wrapText="1"/>
    </xf>
    <xf numFmtId="0" fontId="6" fillId="2" borderId="34" xfId="0" applyFont="1" applyFill="1" applyBorder="1" applyAlignment="1">
      <alignment vertical="center" wrapText="1"/>
    </xf>
    <xf numFmtId="0" fontId="6" fillId="2" borderId="26" xfId="0" applyFont="1" applyFill="1" applyBorder="1" applyAlignment="1">
      <alignment vertical="center" wrapText="1"/>
    </xf>
    <xf numFmtId="0" fontId="6" fillId="2" borderId="25"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24" xfId="0" applyFont="1" applyFill="1" applyBorder="1" applyAlignment="1">
      <alignment vertical="center" wrapText="1"/>
    </xf>
    <xf numFmtId="3" fontId="6" fillId="2" borderId="15" xfId="0" applyNumberFormat="1" applyFont="1" applyFill="1" applyBorder="1" applyAlignment="1">
      <alignment vertical="center"/>
    </xf>
    <xf numFmtId="0" fontId="6" fillId="2" borderId="10" xfId="2" applyFont="1" applyFill="1" applyBorder="1" applyAlignment="1">
      <alignment vertical="center" wrapText="1"/>
    </xf>
    <xf numFmtId="0" fontId="6" fillId="2" borderId="40" xfId="2" applyFont="1" applyFill="1" applyBorder="1" applyAlignment="1">
      <alignment vertical="center" wrapText="1"/>
    </xf>
    <xf numFmtId="0" fontId="6" fillId="2" borderId="41" xfId="2" applyFont="1" applyFill="1" applyBorder="1" applyAlignment="1">
      <alignment vertical="center" wrapText="1"/>
    </xf>
    <xf numFmtId="3" fontId="6" fillId="2" borderId="19" xfId="2" applyNumberFormat="1" applyFont="1" applyFill="1" applyBorder="1" applyAlignment="1">
      <alignment horizontal="right" vertical="center" wrapText="1"/>
    </xf>
    <xf numFmtId="3" fontId="6" fillId="2" borderId="8" xfId="2" applyNumberFormat="1" applyFont="1" applyFill="1" applyBorder="1" applyAlignment="1">
      <alignment horizontal="right" vertical="center" wrapText="1"/>
    </xf>
    <xf numFmtId="3" fontId="6" fillId="2" borderId="2" xfId="0" applyNumberFormat="1" applyFont="1" applyFill="1" applyBorder="1" applyAlignment="1">
      <alignment horizontal="right" vertical="center" wrapText="1"/>
    </xf>
    <xf numFmtId="3" fontId="6" fillId="2" borderId="11" xfId="0" applyNumberFormat="1" applyFont="1" applyFill="1" applyBorder="1" applyAlignment="1">
      <alignment horizontal="right" vertical="center" wrapText="1"/>
    </xf>
    <xf numFmtId="3" fontId="6" fillId="2" borderId="14" xfId="0" applyNumberFormat="1" applyFont="1" applyFill="1" applyBorder="1" applyAlignment="1">
      <alignment horizontal="right" vertical="center" wrapText="1"/>
    </xf>
    <xf numFmtId="3" fontId="6" fillId="2" borderId="8" xfId="0" applyNumberFormat="1" applyFont="1" applyFill="1" applyBorder="1" applyAlignment="1">
      <alignment horizontal="right" vertical="center" wrapText="1"/>
    </xf>
    <xf numFmtId="3" fontId="6" fillId="2" borderId="26" xfId="0" applyNumberFormat="1" applyFont="1" applyFill="1" applyBorder="1" applyAlignment="1">
      <alignment horizontal="right" vertical="center" wrapText="1"/>
    </xf>
    <xf numFmtId="3" fontId="6" fillId="2" borderId="2" xfId="0" applyNumberFormat="1" applyFont="1" applyFill="1" applyBorder="1" applyAlignment="1">
      <alignment horizontal="right" vertical="center"/>
    </xf>
    <xf numFmtId="3" fontId="6" fillId="2" borderId="15" xfId="0" applyNumberFormat="1" applyFont="1" applyFill="1" applyBorder="1" applyAlignment="1">
      <alignment horizontal="right" vertical="center" wrapText="1"/>
    </xf>
    <xf numFmtId="3" fontId="6" fillId="2" borderId="42" xfId="0" applyNumberFormat="1" applyFont="1" applyFill="1" applyBorder="1" applyAlignment="1">
      <alignment horizontal="right" vertical="center" wrapText="1"/>
    </xf>
    <xf numFmtId="3" fontId="6" fillId="2" borderId="24" xfId="0" applyNumberFormat="1" applyFont="1" applyFill="1" applyBorder="1" applyAlignment="1">
      <alignment horizontal="right" vertical="center" wrapText="1"/>
    </xf>
    <xf numFmtId="165" fontId="6" fillId="2" borderId="8" xfId="1" applyNumberFormat="1" applyFont="1" applyFill="1" applyBorder="1" applyAlignment="1">
      <alignment horizontal="right" vertical="center" wrapText="1"/>
    </xf>
    <xf numFmtId="3" fontId="6" fillId="2" borderId="48" xfId="0" applyNumberFormat="1" applyFont="1" applyFill="1" applyBorder="1" applyAlignment="1">
      <alignment horizontal="right" vertical="center" wrapText="1"/>
    </xf>
    <xf numFmtId="3" fontId="6" fillId="2" borderId="4" xfId="0" applyNumberFormat="1" applyFont="1" applyFill="1" applyBorder="1" applyAlignment="1">
      <alignment vertical="center" wrapText="1"/>
    </xf>
    <xf numFmtId="0" fontId="6" fillId="0" borderId="35" xfId="0" applyFont="1" applyFill="1" applyBorder="1" applyAlignment="1">
      <alignment vertical="center" wrapText="1"/>
    </xf>
    <xf numFmtId="0" fontId="11" fillId="5" borderId="8" xfId="0" applyFont="1" applyFill="1" applyBorder="1" applyAlignment="1">
      <alignment horizontal="center" vertical="center" wrapText="1"/>
    </xf>
    <xf numFmtId="0" fontId="11" fillId="5" borderId="8" xfId="0" applyFont="1" applyFill="1" applyBorder="1" applyAlignment="1">
      <alignment horizontal="center"/>
    </xf>
    <xf numFmtId="0" fontId="11" fillId="0" borderId="8" xfId="0" applyFont="1" applyBorder="1"/>
    <xf numFmtId="0" fontId="13" fillId="7" borderId="13" xfId="0" applyNumberFormat="1" applyFont="1" applyFill="1" applyBorder="1" applyAlignment="1">
      <alignment horizontal="center" vertical="center" wrapText="1"/>
    </xf>
    <xf numFmtId="49" fontId="13" fillId="7" borderId="13" xfId="0" applyNumberFormat="1" applyFont="1" applyFill="1" applyBorder="1" applyAlignment="1">
      <alignment horizontal="center" vertical="center" wrapText="1"/>
    </xf>
    <xf numFmtId="0" fontId="13" fillId="9" borderId="13" xfId="0" applyNumberFormat="1" applyFont="1" applyFill="1" applyBorder="1" applyAlignment="1">
      <alignment horizontal="center" vertical="center" wrapText="1"/>
    </xf>
    <xf numFmtId="49" fontId="13" fillId="9" borderId="13" xfId="0" applyNumberFormat="1" applyFont="1" applyFill="1" applyBorder="1" applyAlignment="1">
      <alignment horizontal="center" vertical="center" wrapText="1"/>
    </xf>
    <xf numFmtId="0" fontId="15" fillId="0" borderId="8" xfId="0" applyFont="1" applyBorder="1" applyAlignment="1">
      <alignment vertical="center" wrapText="1" readingOrder="1"/>
    </xf>
    <xf numFmtId="0" fontId="15" fillId="0" borderId="13" xfId="0" applyFont="1" applyBorder="1" applyAlignment="1">
      <alignment vertical="center" wrapText="1" readingOrder="1"/>
    </xf>
    <xf numFmtId="0" fontId="15" fillId="3" borderId="13" xfId="0" applyFont="1" applyFill="1" applyBorder="1" applyAlignment="1">
      <alignment horizontal="center" vertical="center" wrapText="1" readingOrder="1"/>
    </xf>
    <xf numFmtId="0" fontId="15" fillId="10" borderId="13" xfId="0" applyFont="1" applyFill="1" applyBorder="1" applyAlignment="1">
      <alignment horizontal="center" vertical="center" wrapText="1" readingOrder="1"/>
    </xf>
    <xf numFmtId="14" fontId="16" fillId="0" borderId="22" xfId="0" applyNumberFormat="1" applyFont="1" applyFill="1" applyBorder="1" applyAlignment="1">
      <alignment horizontal="left" vertical="top" wrapText="1"/>
    </xf>
    <xf numFmtId="14" fontId="11" fillId="0" borderId="22" xfId="0" applyNumberFormat="1" applyFont="1" applyFill="1" applyBorder="1" applyAlignment="1">
      <alignment horizontal="left" vertical="top" wrapText="1"/>
    </xf>
    <xf numFmtId="0" fontId="15" fillId="0" borderId="17" xfId="0" applyFont="1" applyBorder="1" applyAlignment="1">
      <alignment vertical="center" wrapText="1" readingOrder="1"/>
    </xf>
    <xf numFmtId="0" fontId="15" fillId="0" borderId="13" xfId="0" applyFont="1" applyBorder="1" applyAlignment="1">
      <alignment horizontal="center" vertical="center" wrapText="1" readingOrder="1"/>
    </xf>
    <xf numFmtId="0" fontId="17" fillId="0" borderId="20" xfId="0" applyFont="1" applyFill="1" applyBorder="1" applyAlignment="1">
      <alignment horizontal="justify" vertical="center"/>
    </xf>
    <xf numFmtId="0" fontId="15" fillId="0" borderId="23" xfId="0" applyFont="1" applyBorder="1" applyAlignment="1">
      <alignment vertical="center" wrapText="1" readingOrder="1"/>
    </xf>
    <xf numFmtId="0" fontId="15" fillId="0" borderId="21" xfId="0" applyFont="1" applyBorder="1" applyAlignment="1">
      <alignment vertical="center" wrapText="1" readingOrder="1"/>
    </xf>
    <xf numFmtId="0" fontId="15" fillId="0" borderId="21" xfId="0" applyFont="1" applyBorder="1" applyAlignment="1">
      <alignment horizontal="center" vertical="center" wrapText="1" readingOrder="1"/>
    </xf>
    <xf numFmtId="0" fontId="15" fillId="3" borderId="21" xfId="0" applyFont="1" applyFill="1" applyBorder="1" applyAlignment="1">
      <alignment horizontal="center" vertical="center" wrapText="1" readingOrder="1"/>
    </xf>
    <xf numFmtId="0" fontId="15" fillId="8" borderId="21" xfId="0" applyFont="1" applyFill="1" applyBorder="1" applyAlignment="1">
      <alignment horizontal="center" vertical="center" wrapText="1" readingOrder="1"/>
    </xf>
    <xf numFmtId="0" fontId="15" fillId="10" borderId="21" xfId="0" applyFont="1" applyFill="1" applyBorder="1" applyAlignment="1">
      <alignment horizontal="center" vertical="center" wrapText="1" readingOrder="1"/>
    </xf>
    <xf numFmtId="49" fontId="12" fillId="6" borderId="58" xfId="0" applyNumberFormat="1" applyFont="1" applyFill="1" applyBorder="1" applyAlignment="1">
      <alignment horizontal="center" vertical="center" wrapText="1"/>
    </xf>
    <xf numFmtId="49" fontId="12" fillId="6" borderId="39" xfId="0" applyNumberFormat="1" applyFont="1" applyFill="1" applyBorder="1" applyAlignment="1">
      <alignment horizontal="center" vertical="center" wrapText="1"/>
    </xf>
    <xf numFmtId="3" fontId="6" fillId="2" borderId="3" xfId="0" applyNumberFormat="1" applyFont="1" applyFill="1" applyBorder="1" applyAlignment="1">
      <alignment horizontal="right" vertical="center" wrapText="1"/>
    </xf>
    <xf numFmtId="0" fontId="7" fillId="2" borderId="0" xfId="0" applyFont="1" applyFill="1" applyAlignment="1">
      <alignment horizontal="center" vertical="center" wrapText="1"/>
    </xf>
    <xf numFmtId="0" fontId="7" fillId="2" borderId="0" xfId="0" applyFont="1" applyFill="1" applyBorder="1" applyAlignment="1">
      <alignment horizontal="left" vertical="center" wrapText="1"/>
    </xf>
    <xf numFmtId="164" fontId="6" fillId="2" borderId="8" xfId="0" applyNumberFormat="1" applyFont="1" applyFill="1" applyBorder="1" applyAlignment="1">
      <alignment horizontal="right" vertical="center" wrapText="1"/>
    </xf>
    <xf numFmtId="0" fontId="6" fillId="2" borderId="4"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vertical="center" wrapText="1"/>
    </xf>
    <xf numFmtId="0" fontId="6" fillId="2" borderId="2" xfId="0" applyFont="1" applyFill="1" applyBorder="1" applyAlignment="1">
      <alignment vertical="center" wrapText="1"/>
    </xf>
    <xf numFmtId="0" fontId="6" fillId="2" borderId="1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0" borderId="2" xfId="0" applyFont="1" applyFill="1" applyBorder="1" applyAlignment="1">
      <alignment vertical="center" wrapText="1"/>
    </xf>
    <xf numFmtId="0" fontId="6" fillId="2" borderId="10" xfId="0" applyFont="1" applyFill="1" applyBorder="1" applyAlignment="1">
      <alignment horizontal="left" vertical="center" wrapText="1"/>
    </xf>
    <xf numFmtId="0" fontId="6" fillId="2" borderId="8" xfId="0" applyFont="1" applyFill="1" applyBorder="1" applyAlignment="1">
      <alignment horizontal="left" vertical="center" wrapText="1"/>
    </xf>
    <xf numFmtId="164" fontId="6" fillId="2" borderId="0" xfId="0" applyNumberFormat="1" applyFont="1" applyFill="1" applyBorder="1" applyAlignment="1">
      <alignment horizontal="right" vertical="center" wrapText="1"/>
    </xf>
    <xf numFmtId="3" fontId="0" fillId="0" borderId="8" xfId="0" applyNumberFormat="1" applyBorder="1"/>
    <xf numFmtId="3" fontId="18" fillId="2" borderId="8" xfId="2" applyNumberFormat="1" applyFont="1" applyFill="1" applyBorder="1" applyAlignment="1">
      <alignment horizontal="right" vertical="center" wrapText="1"/>
    </xf>
    <xf numFmtId="0" fontId="19" fillId="2" borderId="8" xfId="0" applyFont="1" applyFill="1" applyBorder="1"/>
    <xf numFmtId="3" fontId="11" fillId="0" borderId="8" xfId="0" applyNumberFormat="1" applyFont="1" applyBorder="1"/>
    <xf numFmtId="164" fontId="6" fillId="2" borderId="47" xfId="0" applyNumberFormat="1" applyFont="1" applyFill="1" applyBorder="1" applyAlignment="1">
      <alignment vertical="center" wrapText="1"/>
    </xf>
    <xf numFmtId="0" fontId="6" fillId="2" borderId="10" xfId="0" applyFont="1" applyFill="1" applyBorder="1" applyAlignment="1">
      <alignment vertical="center" wrapText="1"/>
    </xf>
    <xf numFmtId="0" fontId="6" fillId="2" borderId="9" xfId="0" applyFont="1" applyFill="1" applyBorder="1" applyAlignment="1">
      <alignment horizontal="left" vertical="center" wrapText="1"/>
    </xf>
    <xf numFmtId="164" fontId="6" fillId="2" borderId="12" xfId="0" applyNumberFormat="1" applyFont="1" applyFill="1" applyBorder="1" applyAlignment="1">
      <alignment horizontal="right" vertical="center" wrapText="1"/>
    </xf>
    <xf numFmtId="164" fontId="6" fillId="2" borderId="12" xfId="0" applyNumberFormat="1" applyFont="1" applyFill="1" applyBorder="1" applyAlignment="1">
      <alignment vertical="center" wrapText="1"/>
    </xf>
    <xf numFmtId="164" fontId="6" fillId="2" borderId="61" xfId="0" applyNumberFormat="1" applyFont="1" applyFill="1" applyBorder="1" applyAlignment="1">
      <alignment vertical="center" wrapText="1"/>
    </xf>
    <xf numFmtId="0" fontId="4" fillId="2" borderId="0" xfId="0" applyFont="1" applyFill="1" applyBorder="1"/>
    <xf numFmtId="3" fontId="6" fillId="2" borderId="62" xfId="0" applyNumberFormat="1" applyFont="1" applyFill="1" applyBorder="1" applyAlignment="1">
      <alignment horizontal="right" vertical="center" wrapText="1"/>
    </xf>
    <xf numFmtId="164" fontId="6" fillId="2" borderId="62" xfId="0" applyNumberFormat="1" applyFont="1" applyFill="1" applyBorder="1" applyAlignment="1">
      <alignment horizontal="right" vertical="center" wrapText="1"/>
    </xf>
    <xf numFmtId="0" fontId="4" fillId="2" borderId="66" xfId="0" applyFont="1" applyFill="1" applyBorder="1"/>
    <xf numFmtId="0" fontId="7" fillId="2" borderId="6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5" fillId="2" borderId="0" xfId="0" applyFont="1" applyFill="1" applyBorder="1"/>
    <xf numFmtId="0" fontId="6" fillId="2" borderId="68" xfId="0" applyFont="1" applyFill="1" applyBorder="1"/>
    <xf numFmtId="166" fontId="6" fillId="2" borderId="70" xfId="4" applyNumberFormat="1" applyFont="1" applyFill="1" applyBorder="1" applyAlignment="1">
      <alignment horizontal="right" vertical="center" wrapText="1"/>
    </xf>
    <xf numFmtId="0" fontId="8" fillId="2" borderId="0" xfId="0" applyFont="1" applyFill="1" applyBorder="1" applyAlignment="1">
      <alignment horizontal="center" vertical="center" wrapText="1"/>
    </xf>
    <xf numFmtId="166" fontId="6" fillId="2" borderId="62" xfId="4" applyNumberFormat="1" applyFont="1" applyFill="1" applyBorder="1" applyAlignment="1">
      <alignment horizontal="right" vertical="center" wrapText="1"/>
    </xf>
    <xf numFmtId="0" fontId="4" fillId="0" borderId="0" xfId="0" applyFont="1" applyFill="1"/>
    <xf numFmtId="0" fontId="20" fillId="3" borderId="74" xfId="0" applyFont="1" applyFill="1" applyBorder="1" applyAlignment="1">
      <alignment horizontal="center" vertical="center" wrapText="1"/>
    </xf>
    <xf numFmtId="3" fontId="6" fillId="0" borderId="83" xfId="0" applyNumberFormat="1" applyFont="1" applyFill="1" applyBorder="1" applyAlignment="1">
      <alignment horizontal="right" vertical="center" wrapText="1"/>
    </xf>
    <xf numFmtId="3" fontId="6" fillId="0" borderId="83" xfId="0" applyNumberFormat="1" applyFont="1" applyFill="1" applyBorder="1" applyAlignment="1">
      <alignment vertical="center" wrapText="1"/>
    </xf>
    <xf numFmtId="3" fontId="6" fillId="0" borderId="85" xfId="0" applyNumberFormat="1" applyFont="1" applyFill="1" applyBorder="1" applyAlignment="1">
      <alignment horizontal="right" vertical="center" wrapText="1"/>
    </xf>
    <xf numFmtId="3" fontId="6" fillId="0" borderId="86" xfId="0" applyNumberFormat="1" applyFont="1" applyFill="1" applyBorder="1" applyAlignment="1">
      <alignment horizontal="right" vertical="center" wrapText="1"/>
    </xf>
    <xf numFmtId="0" fontId="20" fillId="10" borderId="79" xfId="0" applyFont="1" applyFill="1" applyBorder="1" applyAlignment="1">
      <alignment horizontal="center" vertical="center" wrapText="1"/>
    </xf>
    <xf numFmtId="0" fontId="8" fillId="10" borderId="79" xfId="0" applyFont="1" applyFill="1" applyBorder="1" applyAlignment="1">
      <alignment horizontal="center" vertical="center" wrapText="1"/>
    </xf>
    <xf numFmtId="0" fontId="20" fillId="3" borderId="79" xfId="0" applyFont="1" applyFill="1" applyBorder="1" applyAlignment="1">
      <alignment horizontal="center" vertical="center" wrapText="1"/>
    </xf>
    <xf numFmtId="0" fontId="8" fillId="10" borderId="93" xfId="0" applyFont="1" applyFill="1" applyBorder="1" applyAlignment="1">
      <alignment horizontal="center" vertical="center" wrapText="1"/>
    </xf>
    <xf numFmtId="10" fontId="22" fillId="0" borderId="84" xfId="1" applyNumberFormat="1" applyFont="1" applyFill="1" applyBorder="1" applyAlignment="1">
      <alignment horizontal="right" vertical="center" wrapText="1"/>
    </xf>
    <xf numFmtId="10" fontId="22" fillId="0" borderId="87" xfId="1" applyNumberFormat="1" applyFont="1" applyFill="1" applyBorder="1" applyAlignment="1">
      <alignment horizontal="right" vertical="center" wrapText="1"/>
    </xf>
    <xf numFmtId="166" fontId="22" fillId="2" borderId="70" xfId="4" applyNumberFormat="1" applyFont="1" applyFill="1" applyBorder="1" applyAlignment="1">
      <alignment horizontal="right" vertical="center" wrapText="1"/>
    </xf>
    <xf numFmtId="3" fontId="22" fillId="2" borderId="63" xfId="0" applyNumberFormat="1" applyFont="1" applyFill="1" applyBorder="1" applyAlignment="1">
      <alignment horizontal="right" vertical="center" wrapText="1"/>
    </xf>
    <xf numFmtId="3" fontId="6" fillId="0" borderId="80" xfId="0" applyNumberFormat="1" applyFont="1" applyFill="1" applyBorder="1" applyAlignment="1">
      <alignment horizontal="right" vertical="center" wrapText="1"/>
    </xf>
    <xf numFmtId="0" fontId="8" fillId="12" borderId="79" xfId="0" applyFont="1" applyFill="1" applyBorder="1" applyAlignment="1">
      <alignment horizontal="center" vertical="center" wrapText="1"/>
    </xf>
    <xf numFmtId="0" fontId="20" fillId="12" borderId="79" xfId="0" applyFont="1" applyFill="1" applyBorder="1" applyAlignment="1">
      <alignment horizontal="center" vertical="center" wrapText="1"/>
    </xf>
    <xf numFmtId="0" fontId="8" fillId="12" borderId="91" xfId="0" applyFont="1" applyFill="1" applyBorder="1" applyAlignment="1">
      <alignment horizontal="center" vertical="center" wrapText="1"/>
    </xf>
    <xf numFmtId="0" fontId="6" fillId="2" borderId="48" xfId="0" applyFont="1" applyFill="1" applyBorder="1" applyAlignment="1">
      <alignment horizontal="left" vertical="center" wrapText="1"/>
    </xf>
    <xf numFmtId="0" fontId="6" fillId="2" borderId="48" xfId="0" applyFont="1" applyFill="1" applyBorder="1" applyAlignment="1">
      <alignment horizontal="left" wrapText="1"/>
    </xf>
    <xf numFmtId="0" fontId="6" fillId="2" borderId="104" xfId="0" applyFont="1" applyFill="1" applyBorder="1" applyAlignment="1">
      <alignment horizontal="left" vertical="center" wrapText="1"/>
    </xf>
    <xf numFmtId="0" fontId="6" fillId="2" borderId="98" xfId="2" applyFont="1" applyFill="1" applyBorder="1" applyAlignment="1">
      <alignment vertical="center" wrapText="1"/>
    </xf>
    <xf numFmtId="3" fontId="6" fillId="2" borderId="98" xfId="2" applyNumberFormat="1" applyFont="1" applyFill="1" applyBorder="1" applyAlignment="1">
      <alignment horizontal="right" vertical="center" wrapText="1"/>
    </xf>
    <xf numFmtId="0" fontId="6" fillId="2" borderId="98" xfId="0" applyFont="1" applyFill="1" applyBorder="1" applyAlignment="1">
      <alignment vertical="center" wrapText="1"/>
    </xf>
    <xf numFmtId="3" fontId="6" fillId="2" borderId="98" xfId="0" applyNumberFormat="1" applyFont="1" applyFill="1" applyBorder="1" applyAlignment="1">
      <alignment horizontal="right" vertical="center" wrapText="1"/>
    </xf>
    <xf numFmtId="0" fontId="6" fillId="2" borderId="98" xfId="0" applyFont="1" applyFill="1" applyBorder="1" applyAlignment="1">
      <alignment horizontal="left" vertical="center" wrapText="1"/>
    </xf>
    <xf numFmtId="3" fontId="6" fillId="2" borderId="98" xfId="0" applyNumberFormat="1" applyFont="1" applyFill="1" applyBorder="1" applyAlignment="1">
      <alignment horizontal="right" vertical="center"/>
    </xf>
    <xf numFmtId="0" fontId="6" fillId="0" borderId="98" xfId="0" applyFont="1" applyFill="1" applyBorder="1" applyAlignment="1">
      <alignment vertical="center" wrapText="1"/>
    </xf>
    <xf numFmtId="3" fontId="6" fillId="2" borderId="96" xfId="0" applyNumberFormat="1" applyFont="1" applyFill="1" applyBorder="1" applyAlignment="1">
      <alignment horizontal="right" vertical="center" wrapText="1"/>
    </xf>
    <xf numFmtId="3" fontId="6" fillId="2" borderId="83" xfId="0" applyNumberFormat="1" applyFont="1" applyFill="1" applyBorder="1" applyAlignment="1">
      <alignment horizontal="right" vertical="center" wrapText="1"/>
    </xf>
    <xf numFmtId="3" fontId="6" fillId="2" borderId="85" xfId="0" applyNumberFormat="1" applyFont="1" applyFill="1" applyBorder="1" applyAlignment="1">
      <alignment horizontal="right" vertical="center" wrapText="1"/>
    </xf>
    <xf numFmtId="164" fontId="6" fillId="2" borderId="86" xfId="0" applyNumberFormat="1" applyFont="1" applyFill="1" applyBorder="1" applyAlignment="1">
      <alignment horizontal="right" vertical="center" wrapText="1"/>
    </xf>
    <xf numFmtId="166" fontId="6" fillId="2" borderId="83" xfId="4" applyNumberFormat="1" applyFont="1" applyFill="1" applyBorder="1" applyAlignment="1">
      <alignment horizontal="right" vertical="center" wrapText="1"/>
    </xf>
    <xf numFmtId="166" fontId="6" fillId="2" borderId="85" xfId="4" applyNumberFormat="1" applyFont="1" applyFill="1" applyBorder="1" applyAlignment="1">
      <alignment horizontal="right" vertical="center" wrapText="1"/>
    </xf>
    <xf numFmtId="166" fontId="6" fillId="2" borderId="96" xfId="4" applyNumberFormat="1" applyFont="1" applyFill="1" applyBorder="1" applyAlignment="1">
      <alignment horizontal="right" vertical="center" wrapText="1"/>
    </xf>
    <xf numFmtId="166" fontId="22" fillId="2" borderId="114" xfId="4" applyNumberFormat="1" applyFont="1" applyFill="1" applyBorder="1" applyAlignment="1">
      <alignment horizontal="right" vertical="center" wrapText="1"/>
    </xf>
    <xf numFmtId="0" fontId="20" fillId="3" borderId="118" xfId="0" applyFont="1" applyFill="1" applyBorder="1" applyAlignment="1">
      <alignment horizontal="center" vertical="center" wrapText="1"/>
    </xf>
    <xf numFmtId="0" fontId="20" fillId="3" borderId="119" xfId="0" applyFont="1" applyFill="1" applyBorder="1" applyAlignment="1">
      <alignment horizontal="center" vertical="center" wrapText="1"/>
    </xf>
    <xf numFmtId="3" fontId="22" fillId="2" borderId="83" xfId="0" applyNumberFormat="1" applyFont="1" applyFill="1" applyBorder="1" applyAlignment="1">
      <alignment horizontal="right" vertical="center" wrapText="1"/>
    </xf>
    <xf numFmtId="9" fontId="22" fillId="2" borderId="84" xfId="1" applyFont="1" applyFill="1" applyBorder="1" applyAlignment="1">
      <alignment horizontal="right" vertical="center"/>
    </xf>
    <xf numFmtId="3" fontId="22" fillId="2" borderId="85" xfId="0" applyNumberFormat="1" applyFont="1" applyFill="1" applyBorder="1" applyAlignment="1">
      <alignment horizontal="right" vertical="center" wrapText="1"/>
    </xf>
    <xf numFmtId="3" fontId="6" fillId="2" borderId="7" xfId="0" applyNumberFormat="1" applyFont="1" applyFill="1" applyBorder="1" applyAlignment="1">
      <alignment horizontal="center" vertical="center" wrapText="1"/>
    </xf>
    <xf numFmtId="3" fontId="6" fillId="0" borderId="95" xfId="0" applyNumberFormat="1" applyFont="1" applyFill="1" applyBorder="1" applyAlignment="1">
      <alignment vertical="center" wrapText="1"/>
    </xf>
    <xf numFmtId="3" fontId="6" fillId="2" borderId="48" xfId="0" applyNumberFormat="1" applyFont="1" applyFill="1" applyBorder="1" applyAlignment="1">
      <alignment horizontal="center" vertical="center" wrapText="1"/>
    </xf>
    <xf numFmtId="3" fontId="6" fillId="2" borderId="100" xfId="0" applyNumberFormat="1" applyFont="1" applyFill="1" applyBorder="1" applyAlignment="1">
      <alignment horizontal="center" vertical="center" wrapText="1"/>
    </xf>
    <xf numFmtId="3" fontId="6" fillId="2" borderId="101" xfId="0" applyNumberFormat="1" applyFont="1" applyFill="1" applyBorder="1" applyAlignment="1">
      <alignment horizontal="center" vertical="center" wrapText="1"/>
    </xf>
    <xf numFmtId="3" fontId="6" fillId="2" borderId="18" xfId="0" applyNumberFormat="1" applyFont="1" applyFill="1" applyBorder="1" applyAlignment="1">
      <alignment horizontal="center" vertical="center" wrapText="1"/>
    </xf>
    <xf numFmtId="3" fontId="6" fillId="2" borderId="106" xfId="0" applyNumberFormat="1" applyFont="1" applyFill="1" applyBorder="1" applyAlignment="1">
      <alignment horizontal="center" vertical="center" wrapText="1"/>
    </xf>
    <xf numFmtId="3" fontId="6" fillId="2" borderId="15" xfId="0" applyNumberFormat="1" applyFont="1" applyFill="1" applyBorder="1" applyAlignment="1">
      <alignment horizontal="center" vertical="center" wrapText="1"/>
    </xf>
    <xf numFmtId="3" fontId="6" fillId="2" borderId="104" xfId="0" applyNumberFormat="1" applyFont="1" applyFill="1" applyBorder="1" applyAlignment="1">
      <alignment horizontal="center" vertical="center" wrapText="1"/>
    </xf>
    <xf numFmtId="10" fontId="23" fillId="0" borderId="84" xfId="1" applyNumberFormat="1" applyFont="1" applyFill="1" applyBorder="1" applyAlignment="1">
      <alignment horizontal="right" vertical="center" wrapText="1"/>
    </xf>
    <xf numFmtId="3" fontId="6" fillId="0" borderId="62" xfId="0" applyNumberFormat="1" applyFont="1" applyFill="1" applyBorder="1" applyAlignment="1">
      <alignment horizontal="right" vertical="center" wrapText="1"/>
    </xf>
    <xf numFmtId="10" fontId="23" fillId="2" borderId="84" xfId="1" applyNumberFormat="1" applyFont="1" applyFill="1" applyBorder="1" applyAlignment="1">
      <alignment horizontal="right" vertical="center" wrapText="1"/>
    </xf>
    <xf numFmtId="0" fontId="6" fillId="0" borderId="98" xfId="0" applyFont="1" applyFill="1" applyBorder="1" applyAlignment="1">
      <alignment vertical="center" wrapText="1"/>
    </xf>
    <xf numFmtId="0" fontId="6" fillId="2" borderId="98" xfId="0" applyFont="1" applyFill="1" applyBorder="1" applyAlignment="1">
      <alignment horizontal="left" vertical="center" wrapText="1"/>
    </xf>
    <xf numFmtId="3" fontId="6" fillId="2" borderId="16" xfId="0" applyNumberFormat="1" applyFont="1" applyFill="1" applyBorder="1" applyAlignment="1">
      <alignment horizontal="center" vertical="center" wrapText="1"/>
    </xf>
    <xf numFmtId="0" fontId="6" fillId="0" borderId="98" xfId="0" applyFont="1" applyFill="1" applyBorder="1" applyAlignment="1">
      <alignment horizontal="left" vertical="center" wrapText="1"/>
    </xf>
    <xf numFmtId="164" fontId="6" fillId="2" borderId="14" xfId="0" applyNumberFormat="1" applyFont="1" applyFill="1" applyBorder="1" applyAlignment="1">
      <alignment horizontal="right" vertical="center" wrapText="1"/>
    </xf>
    <xf numFmtId="10" fontId="23" fillId="0" borderId="84" xfId="1" applyNumberFormat="1" applyFont="1" applyFill="1" applyBorder="1" applyAlignment="1">
      <alignment horizontal="right" vertical="center" wrapText="1"/>
    </xf>
    <xf numFmtId="0" fontId="6" fillId="2" borderId="31" xfId="0" applyFont="1" applyFill="1" applyBorder="1" applyAlignment="1">
      <alignment horizontal="left" vertical="center" wrapText="1"/>
    </xf>
    <xf numFmtId="3" fontId="6" fillId="0" borderId="71" xfId="0" applyNumberFormat="1" applyFont="1" applyFill="1" applyBorder="1" applyAlignment="1">
      <alignment horizontal="right" vertical="center" wrapText="1"/>
    </xf>
    <xf numFmtId="3" fontId="22" fillId="2" borderId="71" xfId="0" applyNumberFormat="1" applyFont="1" applyFill="1" applyBorder="1" applyAlignment="1">
      <alignment horizontal="center" vertical="center" wrapText="1"/>
    </xf>
    <xf numFmtId="10" fontId="23" fillId="0" borderId="84" xfId="1" applyNumberFormat="1" applyFont="1" applyFill="1" applyBorder="1" applyAlignment="1">
      <alignment vertical="center" wrapText="1"/>
    </xf>
    <xf numFmtId="3" fontId="6" fillId="0" borderId="71" xfId="0" applyNumberFormat="1" applyFont="1" applyFill="1" applyBorder="1" applyAlignment="1">
      <alignment vertical="center" wrapText="1"/>
    </xf>
    <xf numFmtId="0" fontId="6" fillId="2" borderId="96" xfId="0" applyFont="1" applyFill="1" applyBorder="1" applyAlignment="1">
      <alignment horizontal="right"/>
    </xf>
    <xf numFmtId="0" fontId="22" fillId="2" borderId="96" xfId="0" applyFont="1" applyFill="1" applyBorder="1" applyAlignment="1">
      <alignment horizontal="right"/>
    </xf>
    <xf numFmtId="0" fontId="6" fillId="2" borderId="83" xfId="0" applyFont="1" applyFill="1" applyBorder="1" applyAlignment="1">
      <alignment horizontal="right"/>
    </xf>
    <xf numFmtId="0" fontId="22" fillId="2" borderId="83" xfId="0" applyFont="1" applyFill="1" applyBorder="1" applyAlignment="1">
      <alignment horizontal="right"/>
    </xf>
    <xf numFmtId="0" fontId="22" fillId="2" borderId="95" xfId="0" applyFont="1" applyFill="1" applyBorder="1" applyAlignment="1">
      <alignment horizontal="right"/>
    </xf>
    <xf numFmtId="166" fontId="6" fillId="0" borderId="62" xfId="4" applyNumberFormat="1" applyFont="1" applyFill="1" applyBorder="1" applyAlignment="1">
      <alignment horizontal="right" vertical="center" wrapText="1"/>
    </xf>
    <xf numFmtId="10" fontId="23" fillId="0" borderId="84" xfId="0" applyNumberFormat="1" applyFont="1" applyFill="1" applyBorder="1" applyAlignment="1">
      <alignment horizontal="right" vertical="center" wrapText="1"/>
    </xf>
    <xf numFmtId="3" fontId="6" fillId="2" borderId="62" xfId="0" applyNumberFormat="1" applyFont="1" applyFill="1" applyBorder="1" applyAlignment="1">
      <alignment horizontal="right" vertical="center"/>
    </xf>
    <xf numFmtId="3" fontId="6" fillId="2" borderId="63" xfId="0" applyNumberFormat="1" applyFont="1" applyFill="1" applyBorder="1" applyAlignment="1">
      <alignment horizontal="right" vertical="center"/>
    </xf>
    <xf numFmtId="0" fontId="22" fillId="2" borderId="62" xfId="0" applyFont="1" applyFill="1" applyBorder="1" applyAlignment="1">
      <alignment horizontal="right"/>
    </xf>
    <xf numFmtId="10" fontId="22" fillId="0" borderId="84" xfId="0" applyNumberFormat="1" applyFont="1" applyFill="1" applyBorder="1" applyAlignment="1">
      <alignment horizontal="right" vertical="center" wrapText="1"/>
    </xf>
    <xf numFmtId="1" fontId="6" fillId="2" borderId="62" xfId="0" applyNumberFormat="1" applyFont="1" applyFill="1" applyBorder="1" applyAlignment="1">
      <alignment horizontal="right" vertical="center" wrapText="1"/>
    </xf>
    <xf numFmtId="0" fontId="22" fillId="2" borderId="84" xfId="0" applyFont="1" applyFill="1" applyBorder="1" applyAlignment="1">
      <alignment horizontal="right"/>
    </xf>
    <xf numFmtId="3" fontId="6" fillId="0" borderId="95" xfId="0" applyNumberFormat="1" applyFont="1" applyFill="1" applyBorder="1" applyAlignment="1">
      <alignment horizontal="right" vertical="center" wrapText="1"/>
    </xf>
    <xf numFmtId="0" fontId="22" fillId="2" borderId="87" xfId="0" applyFont="1" applyFill="1" applyBorder="1" applyAlignment="1">
      <alignment horizontal="right"/>
    </xf>
    <xf numFmtId="0" fontId="6" fillId="2" borderId="85" xfId="0" applyFont="1" applyFill="1" applyBorder="1" applyAlignment="1">
      <alignment horizontal="right"/>
    </xf>
    <xf numFmtId="0" fontId="22" fillId="2" borderId="85" xfId="0" applyFont="1" applyFill="1" applyBorder="1" applyAlignment="1">
      <alignment horizontal="right"/>
    </xf>
    <xf numFmtId="0" fontId="22" fillId="2" borderId="86" xfId="0" applyFont="1" applyFill="1" applyBorder="1" applyAlignment="1">
      <alignment horizontal="right"/>
    </xf>
    <xf numFmtId="3" fontId="6" fillId="0" borderId="48" xfId="0" applyNumberFormat="1" applyFont="1" applyFill="1" applyBorder="1" applyAlignment="1">
      <alignment horizontal="center" vertical="center" wrapText="1"/>
    </xf>
    <xf numFmtId="3" fontId="6" fillId="0" borderId="71" xfId="0" applyNumberFormat="1" applyFont="1" applyFill="1" applyBorder="1" applyAlignment="1">
      <alignment horizontal="right" vertical="center" wrapText="1"/>
    </xf>
    <xf numFmtId="10" fontId="22" fillId="0" borderId="113" xfId="1" applyNumberFormat="1" applyFont="1" applyFill="1" applyBorder="1" applyAlignment="1">
      <alignment horizontal="right" vertical="center" wrapText="1"/>
    </xf>
    <xf numFmtId="10" fontId="23" fillId="0" borderId="84" xfId="1" applyNumberFormat="1" applyFont="1" applyFill="1" applyBorder="1" applyAlignment="1">
      <alignment horizontal="right" vertical="center" wrapText="1"/>
    </xf>
    <xf numFmtId="3" fontId="22" fillId="2" borderId="71" xfId="0" applyNumberFormat="1" applyFont="1" applyFill="1" applyBorder="1" applyAlignment="1">
      <alignment horizontal="right" vertical="center" wrapText="1"/>
    </xf>
    <xf numFmtId="9" fontId="22" fillId="2" borderId="113" xfId="1" applyFont="1" applyFill="1" applyBorder="1" applyAlignment="1">
      <alignment horizontal="right" vertical="center"/>
    </xf>
    <xf numFmtId="166" fontId="6" fillId="2" borderId="70" xfId="4" applyNumberFormat="1" applyFont="1" applyFill="1" applyBorder="1" applyAlignment="1">
      <alignment horizontal="right" vertical="center" wrapText="1"/>
    </xf>
    <xf numFmtId="3" fontId="6" fillId="0" borderId="62" xfId="0" applyNumberFormat="1" applyFont="1" applyFill="1" applyBorder="1" applyAlignment="1">
      <alignment horizontal="right" vertical="center" wrapText="1"/>
    </xf>
    <xf numFmtId="0" fontId="6" fillId="0" borderId="98" xfId="0" applyFont="1" applyFill="1" applyBorder="1" applyAlignment="1">
      <alignment horizontal="left" vertical="center" wrapText="1"/>
    </xf>
    <xf numFmtId="3" fontId="6" fillId="2" borderId="16" xfId="0" applyNumberFormat="1" applyFont="1" applyFill="1" applyBorder="1" applyAlignment="1">
      <alignment horizontal="center" vertical="center" wrapText="1"/>
    </xf>
    <xf numFmtId="0" fontId="6" fillId="2" borderId="98" xfId="0" applyFont="1" applyFill="1" applyBorder="1" applyAlignment="1">
      <alignment horizontal="left" vertical="center" wrapText="1"/>
    </xf>
    <xf numFmtId="0" fontId="6" fillId="0" borderId="98" xfId="0" applyFont="1" applyFill="1" applyBorder="1" applyAlignment="1">
      <alignment vertical="center" wrapText="1"/>
    </xf>
    <xf numFmtId="3" fontId="22" fillId="2" borderId="71" xfId="0" applyNumberFormat="1" applyFont="1" applyFill="1" applyBorder="1" applyAlignment="1">
      <alignment horizontal="center" vertical="center" wrapText="1"/>
    </xf>
    <xf numFmtId="3" fontId="22" fillId="2" borderId="70" xfId="0" applyNumberFormat="1" applyFont="1" applyFill="1" applyBorder="1" applyAlignment="1">
      <alignment horizontal="center" vertical="center" wrapText="1"/>
    </xf>
    <xf numFmtId="9" fontId="22" fillId="2" borderId="113" xfId="1" applyFont="1" applyFill="1" applyBorder="1" applyAlignment="1">
      <alignment horizontal="right" vertical="center"/>
    </xf>
    <xf numFmtId="9" fontId="22" fillId="2" borderId="112" xfId="1" applyFont="1" applyFill="1" applyBorder="1" applyAlignment="1">
      <alignment horizontal="right" vertical="center"/>
    </xf>
    <xf numFmtId="0" fontId="6" fillId="2" borderId="123" xfId="0" applyFont="1" applyFill="1" applyBorder="1" applyAlignment="1">
      <alignment horizontal="left" vertical="center" wrapText="1"/>
    </xf>
    <xf numFmtId="0" fontId="6" fillId="2" borderId="124" xfId="0" applyFont="1" applyFill="1" applyBorder="1" applyAlignment="1">
      <alignment horizontal="left" vertical="center" wrapText="1"/>
    </xf>
    <xf numFmtId="3" fontId="6" fillId="0" borderId="71" xfId="0" applyNumberFormat="1" applyFont="1" applyFill="1" applyBorder="1" applyAlignment="1">
      <alignment horizontal="right" vertical="center" wrapText="1"/>
    </xf>
    <xf numFmtId="3" fontId="6" fillId="0" borderId="70" xfId="0" applyNumberFormat="1" applyFont="1" applyFill="1" applyBorder="1" applyAlignment="1">
      <alignment horizontal="right" vertical="center" wrapText="1"/>
    </xf>
    <xf numFmtId="10" fontId="22" fillId="0" borderId="113" xfId="1" applyNumberFormat="1" applyFont="1" applyFill="1" applyBorder="1" applyAlignment="1">
      <alignment horizontal="right" vertical="center" wrapText="1"/>
    </xf>
    <xf numFmtId="10" fontId="22" fillId="0" borderId="112" xfId="1" applyNumberFormat="1" applyFont="1" applyFill="1" applyBorder="1" applyAlignment="1">
      <alignment horizontal="right" vertical="center" wrapText="1"/>
    </xf>
    <xf numFmtId="166" fontId="6" fillId="0" borderId="71" xfId="4" applyNumberFormat="1" applyFont="1" applyFill="1" applyBorder="1" applyAlignment="1">
      <alignment horizontal="right" vertical="center" wrapText="1"/>
    </xf>
    <xf numFmtId="166" fontId="6" fillId="0" borderId="92" xfId="4" applyNumberFormat="1" applyFont="1" applyFill="1" applyBorder="1" applyAlignment="1">
      <alignment horizontal="right" vertical="center" wrapText="1"/>
    </xf>
    <xf numFmtId="166" fontId="6" fillId="0" borderId="70" xfId="4" applyNumberFormat="1" applyFont="1" applyFill="1" applyBorder="1" applyAlignment="1">
      <alignment horizontal="right" vertical="center" wrapText="1"/>
    </xf>
    <xf numFmtId="10" fontId="23" fillId="0" borderId="113" xfId="1" applyNumberFormat="1" applyFont="1" applyFill="1" applyBorder="1" applyAlignment="1">
      <alignment horizontal="right" vertical="center" wrapText="1"/>
    </xf>
    <xf numFmtId="10" fontId="23" fillId="0" borderId="122" xfId="1" applyNumberFormat="1" applyFont="1" applyFill="1" applyBorder="1" applyAlignment="1">
      <alignment horizontal="right" vertical="center" wrapText="1"/>
    </xf>
    <xf numFmtId="10" fontId="23" fillId="0" borderId="112" xfId="1" applyNumberFormat="1" applyFont="1" applyFill="1" applyBorder="1" applyAlignment="1">
      <alignment horizontal="right" vertical="center" wrapText="1"/>
    </xf>
    <xf numFmtId="3" fontId="6" fillId="0" borderId="92" xfId="0" applyNumberFormat="1" applyFont="1" applyFill="1" applyBorder="1" applyAlignment="1">
      <alignment horizontal="right" vertical="center" wrapText="1"/>
    </xf>
    <xf numFmtId="166" fontId="6" fillId="2" borderId="71" xfId="4" applyNumberFormat="1" applyFont="1" applyFill="1" applyBorder="1" applyAlignment="1">
      <alignment horizontal="right" vertical="center" wrapText="1"/>
    </xf>
    <xf numFmtId="166" fontId="6" fillId="2" borderId="92" xfId="4" applyNumberFormat="1" applyFont="1" applyFill="1" applyBorder="1" applyAlignment="1">
      <alignment horizontal="right" vertical="center" wrapText="1"/>
    </xf>
    <xf numFmtId="166" fontId="6" fillId="2" borderId="70" xfId="4" applyNumberFormat="1" applyFont="1" applyFill="1" applyBorder="1" applyAlignment="1">
      <alignment horizontal="right" vertical="center" wrapText="1"/>
    </xf>
    <xf numFmtId="10" fontId="23" fillId="0" borderId="84" xfId="1" applyNumberFormat="1" applyFont="1" applyFill="1" applyBorder="1" applyAlignment="1">
      <alignment horizontal="right" vertical="center" wrapText="1"/>
    </xf>
    <xf numFmtId="3" fontId="22" fillId="2" borderId="71" xfId="0" applyNumberFormat="1" applyFont="1" applyFill="1" applyBorder="1" applyAlignment="1">
      <alignment horizontal="right" vertical="center" wrapText="1"/>
    </xf>
    <xf numFmtId="3" fontId="22" fillId="2" borderId="70" xfId="0" applyNumberFormat="1" applyFont="1" applyFill="1" applyBorder="1" applyAlignment="1">
      <alignment horizontal="right" vertical="center" wrapText="1"/>
    </xf>
    <xf numFmtId="3" fontId="22" fillId="2" borderId="92" xfId="0" applyNumberFormat="1" applyFont="1" applyFill="1" applyBorder="1" applyAlignment="1">
      <alignment horizontal="right" vertical="center" wrapText="1"/>
    </xf>
    <xf numFmtId="9" fontId="22" fillId="2" borderId="122" xfId="1" applyFont="1" applyFill="1" applyBorder="1" applyAlignment="1">
      <alignment horizontal="right" vertical="center"/>
    </xf>
    <xf numFmtId="3" fontId="22" fillId="2" borderId="92" xfId="0" applyNumberFormat="1" applyFont="1" applyFill="1" applyBorder="1" applyAlignment="1">
      <alignment horizontal="center" vertical="center" wrapText="1"/>
    </xf>
    <xf numFmtId="0" fontId="8" fillId="10" borderId="110" xfId="0" applyFont="1" applyFill="1" applyBorder="1" applyAlignment="1">
      <alignment horizontal="center" vertical="center" wrapText="1"/>
    </xf>
    <xf numFmtId="0" fontId="8" fillId="10" borderId="94" xfId="0" applyFont="1" applyFill="1" applyBorder="1" applyAlignment="1">
      <alignment horizontal="center" vertical="center" wrapText="1"/>
    </xf>
    <xf numFmtId="0" fontId="8" fillId="10" borderId="111" xfId="0" applyFont="1" applyFill="1" applyBorder="1" applyAlignment="1">
      <alignment horizontal="center" vertical="center" wrapText="1"/>
    </xf>
    <xf numFmtId="0" fontId="8" fillId="12" borderId="88" xfId="0" applyFont="1" applyFill="1" applyBorder="1" applyAlignment="1">
      <alignment horizontal="center" vertical="center" wrapText="1"/>
    </xf>
    <xf numFmtId="0" fontId="8" fillId="12" borderId="89" xfId="0" applyFont="1" applyFill="1" applyBorder="1" applyAlignment="1">
      <alignment horizontal="center" vertical="center" wrapText="1"/>
    </xf>
    <xf numFmtId="0" fontId="8" fillId="12" borderId="90" xfId="0" applyFont="1" applyFill="1" applyBorder="1" applyAlignment="1">
      <alignment horizontal="center" vertical="center" wrapText="1"/>
    </xf>
    <xf numFmtId="0" fontId="8" fillId="3" borderId="88" xfId="0" applyFont="1" applyFill="1" applyBorder="1" applyAlignment="1">
      <alignment horizontal="center" vertical="center" wrapText="1"/>
    </xf>
    <xf numFmtId="0" fontId="8" fillId="3" borderId="89" xfId="0" applyFont="1" applyFill="1" applyBorder="1" applyAlignment="1">
      <alignment horizontal="center" vertical="center" wrapText="1"/>
    </xf>
    <xf numFmtId="0" fontId="8" fillId="3" borderId="90" xfId="0" applyFont="1" applyFill="1" applyBorder="1" applyAlignment="1">
      <alignment horizontal="center" vertical="center" wrapText="1"/>
    </xf>
    <xf numFmtId="3" fontId="6" fillId="0" borderId="62" xfId="0" applyNumberFormat="1" applyFont="1" applyFill="1" applyBorder="1" applyAlignment="1">
      <alignment horizontal="right" vertical="center" wrapText="1"/>
    </xf>
    <xf numFmtId="3" fontId="6" fillId="2" borderId="75" xfId="0" applyNumberFormat="1" applyFont="1" applyFill="1" applyBorder="1" applyAlignment="1">
      <alignment horizontal="right" vertical="center" wrapText="1"/>
    </xf>
    <xf numFmtId="3" fontId="6" fillId="2" borderId="70" xfId="0" applyNumberFormat="1" applyFont="1" applyFill="1" applyBorder="1" applyAlignment="1">
      <alignment horizontal="right" vertical="center" wrapText="1"/>
    </xf>
    <xf numFmtId="3" fontId="6" fillId="2" borderId="92" xfId="0" applyNumberFormat="1" applyFont="1" applyFill="1" applyBorder="1" applyAlignment="1">
      <alignment horizontal="right" vertical="center" wrapText="1"/>
    </xf>
    <xf numFmtId="10" fontId="23" fillId="2" borderId="84" xfId="1" applyNumberFormat="1" applyFont="1" applyFill="1" applyBorder="1" applyAlignment="1">
      <alignment horizontal="right" vertical="center" wrapText="1"/>
    </xf>
    <xf numFmtId="10" fontId="23" fillId="2" borderId="120" xfId="1" applyNumberFormat="1" applyFont="1" applyFill="1" applyBorder="1" applyAlignment="1">
      <alignment horizontal="right" vertical="center"/>
    </xf>
    <xf numFmtId="10" fontId="23" fillId="2" borderId="112" xfId="1" applyNumberFormat="1" applyFont="1" applyFill="1" applyBorder="1" applyAlignment="1">
      <alignment horizontal="right" vertical="center"/>
    </xf>
    <xf numFmtId="10" fontId="23" fillId="2" borderId="121" xfId="1" applyNumberFormat="1" applyFont="1" applyFill="1" applyBorder="1" applyAlignment="1">
      <alignment horizontal="right" vertical="center"/>
    </xf>
    <xf numFmtId="10" fontId="23" fillId="2" borderId="112" xfId="1" applyNumberFormat="1" applyFont="1" applyFill="1" applyBorder="1" applyAlignment="1">
      <alignment horizontal="right" vertical="center" wrapText="1"/>
    </xf>
    <xf numFmtId="3" fontId="22" fillId="2" borderId="75" xfId="0" applyNumberFormat="1" applyFont="1" applyFill="1" applyBorder="1" applyAlignment="1">
      <alignment horizontal="right" vertical="center" wrapText="1"/>
    </xf>
    <xf numFmtId="0" fontId="8" fillId="10" borderId="88" xfId="0" applyFont="1" applyFill="1" applyBorder="1" applyAlignment="1">
      <alignment horizontal="center" vertical="center" wrapText="1"/>
    </xf>
    <xf numFmtId="0" fontId="8" fillId="10" borderId="89" xfId="0" applyFont="1" applyFill="1" applyBorder="1" applyAlignment="1">
      <alignment horizontal="center" vertical="center" wrapText="1"/>
    </xf>
    <xf numFmtId="0" fontId="8" fillId="10" borderId="90" xfId="0" applyFont="1" applyFill="1" applyBorder="1" applyAlignment="1">
      <alignment horizontal="center" vertical="center" wrapText="1"/>
    </xf>
    <xf numFmtId="3" fontId="6" fillId="2" borderId="71" xfId="0" applyNumberFormat="1" applyFont="1" applyFill="1" applyBorder="1" applyAlignment="1">
      <alignment horizontal="right" vertical="center" wrapText="1"/>
    </xf>
    <xf numFmtId="10" fontId="23" fillId="0" borderId="82" xfId="1" applyNumberFormat="1" applyFont="1" applyFill="1" applyBorder="1" applyAlignment="1">
      <alignment horizontal="right" vertical="center" wrapText="1"/>
    </xf>
    <xf numFmtId="164" fontId="6" fillId="2" borderId="47" xfId="0" applyNumberFormat="1" applyFont="1" applyFill="1" applyBorder="1" applyAlignment="1">
      <alignment horizontal="right" vertical="center" wrapText="1"/>
    </xf>
    <xf numFmtId="0" fontId="6" fillId="2" borderId="98" xfId="0" applyFont="1" applyFill="1" applyBorder="1" applyAlignment="1">
      <alignment horizontal="center" vertical="center" wrapText="1"/>
    </xf>
    <xf numFmtId="0" fontId="9" fillId="2" borderId="98" xfId="0" applyFont="1" applyFill="1" applyBorder="1" applyAlignment="1">
      <alignment horizontal="left"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164" fontId="6" fillId="2" borderId="14" xfId="0" applyNumberFormat="1" applyFont="1" applyFill="1" applyBorder="1" applyAlignment="1">
      <alignment horizontal="center" vertical="center" wrapText="1"/>
    </xf>
    <xf numFmtId="164" fontId="6" fillId="2" borderId="61" xfId="0" applyNumberFormat="1" applyFont="1" applyFill="1" applyBorder="1" applyAlignment="1">
      <alignment horizontal="center" vertical="center" wrapText="1"/>
    </xf>
    <xf numFmtId="0" fontId="8" fillId="3" borderId="115"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8" fillId="3" borderId="117"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68" xfId="0" applyFont="1" applyFill="1" applyBorder="1" applyAlignment="1">
      <alignment horizontal="center" vertical="center" wrapText="1"/>
    </xf>
    <xf numFmtId="10" fontId="22" fillId="0" borderId="84" xfId="1" applyNumberFormat="1" applyFont="1" applyFill="1" applyBorder="1" applyAlignment="1">
      <alignment horizontal="right" vertical="center" wrapText="1"/>
    </xf>
    <xf numFmtId="3" fontId="6" fillId="0" borderId="81" xfId="0" applyNumberFormat="1" applyFont="1" applyFill="1" applyBorder="1" applyAlignment="1">
      <alignment horizontal="right" vertical="center" wrapText="1"/>
    </xf>
    <xf numFmtId="164" fontId="6" fillId="2" borderId="10" xfId="0" applyNumberFormat="1" applyFont="1" applyFill="1" applyBorder="1" applyAlignment="1">
      <alignment horizontal="right" vertical="center" wrapText="1"/>
    </xf>
    <xf numFmtId="3" fontId="22" fillId="2" borderId="95" xfId="0" applyNumberFormat="1" applyFont="1" applyFill="1" applyBorder="1" applyAlignment="1">
      <alignment horizontal="right" vertical="center" wrapText="1"/>
    </xf>
    <xf numFmtId="3" fontId="22" fillId="2" borderId="96" xfId="0" applyNumberFormat="1" applyFont="1" applyFill="1" applyBorder="1" applyAlignment="1">
      <alignment horizontal="right" vertical="center" wrapText="1"/>
    </xf>
    <xf numFmtId="9" fontId="22" fillId="2" borderId="113" xfId="1" applyFont="1" applyFill="1" applyBorder="1" applyAlignment="1">
      <alignment horizontal="right" vertical="center" wrapText="1"/>
    </xf>
    <xf numFmtId="9" fontId="24" fillId="0" borderId="112" xfId="1" applyFont="1" applyBorder="1" applyAlignment="1">
      <alignment horizontal="right" vertical="center" wrapText="1"/>
    </xf>
    <xf numFmtId="0" fontId="21" fillId="2" borderId="65" xfId="0" applyFont="1" applyFill="1" applyBorder="1" applyAlignment="1">
      <alignment horizontal="center" vertical="center"/>
    </xf>
    <xf numFmtId="0" fontId="21" fillId="2" borderId="66" xfId="0" applyFont="1" applyFill="1" applyBorder="1" applyAlignment="1">
      <alignment horizontal="center" vertical="center"/>
    </xf>
    <xf numFmtId="0" fontId="21" fillId="2" borderId="6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68" xfId="0" applyFont="1" applyFill="1" applyBorder="1" applyAlignment="1">
      <alignment horizontal="center" vertical="center"/>
    </xf>
    <xf numFmtId="0" fontId="21" fillId="2" borderId="69" xfId="0" applyFont="1" applyFill="1" applyBorder="1" applyAlignment="1">
      <alignment horizontal="center" vertical="center" wrapText="1"/>
    </xf>
    <xf numFmtId="3" fontId="6" fillId="0" borderId="94" xfId="0" applyNumberFormat="1" applyFont="1" applyFill="1" applyBorder="1" applyAlignment="1">
      <alignment horizontal="right" vertical="center" wrapText="1"/>
    </xf>
    <xf numFmtId="164" fontId="6" fillId="2" borderId="77" xfId="0" applyNumberFormat="1" applyFont="1" applyFill="1" applyBorder="1" applyAlignment="1">
      <alignment horizontal="center" vertical="center" wrapText="1"/>
    </xf>
    <xf numFmtId="3" fontId="6" fillId="2" borderId="107" xfId="0" applyNumberFormat="1" applyFont="1" applyFill="1" applyBorder="1" applyAlignment="1">
      <alignment horizontal="center" vertical="center" wrapText="1"/>
    </xf>
    <xf numFmtId="3" fontId="6" fillId="2" borderId="108" xfId="0" applyNumberFormat="1"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6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8" xfId="0" applyFont="1" applyFill="1" applyBorder="1" applyAlignment="1">
      <alignment horizontal="left" vertical="center" wrapText="1"/>
    </xf>
    <xf numFmtId="164" fontId="6" fillId="2" borderId="12" xfId="0" applyNumberFormat="1" applyFont="1" applyFill="1" applyBorder="1" applyAlignment="1">
      <alignment horizontal="right" vertical="center" wrapText="1"/>
    </xf>
    <xf numFmtId="0" fontId="6" fillId="2" borderId="31"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72" xfId="0" applyFont="1" applyFill="1" applyBorder="1" applyAlignment="1">
      <alignment horizontal="center" vertical="center" wrapText="1"/>
    </xf>
    <xf numFmtId="164" fontId="6" fillId="2" borderId="109" xfId="0" applyNumberFormat="1" applyFont="1" applyFill="1" applyBorder="1" applyAlignment="1">
      <alignment horizontal="right" vertical="center" wrapText="1"/>
    </xf>
    <xf numFmtId="0" fontId="6" fillId="2" borderId="98" xfId="0" applyFont="1" applyFill="1" applyBorder="1" applyAlignment="1">
      <alignment horizontal="left" vertical="center" wrapText="1"/>
    </xf>
    <xf numFmtId="0" fontId="6" fillId="2" borderId="10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98" xfId="0" applyFont="1" applyFill="1" applyBorder="1" applyAlignment="1">
      <alignment vertical="center" wrapText="1"/>
    </xf>
    <xf numFmtId="3" fontId="6" fillId="2" borderId="16"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6" fillId="0" borderId="18"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101" xfId="0" applyFont="1" applyFill="1" applyBorder="1" applyAlignment="1">
      <alignment horizontal="left" vertical="center" wrapText="1"/>
    </xf>
    <xf numFmtId="0" fontId="6" fillId="2" borderId="99"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48" xfId="0" applyFont="1" applyFill="1" applyBorder="1" applyAlignment="1">
      <alignment horizontal="left" vertical="center" wrapText="1"/>
    </xf>
    <xf numFmtId="3" fontId="6" fillId="2" borderId="7" xfId="0" applyNumberFormat="1" applyFont="1" applyFill="1" applyBorder="1" applyAlignment="1">
      <alignment horizontal="center" vertical="center" wrapText="1"/>
    </xf>
    <xf numFmtId="0" fontId="6" fillId="0" borderId="98" xfId="0" applyFont="1" applyFill="1" applyBorder="1" applyAlignment="1">
      <alignment vertical="center" wrapText="1"/>
    </xf>
    <xf numFmtId="3" fontId="6" fillId="2" borderId="6"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02" xfId="0" applyFont="1" applyFill="1" applyBorder="1" applyAlignment="1">
      <alignment horizontal="left" vertical="center" wrapText="1"/>
    </xf>
    <xf numFmtId="0" fontId="6" fillId="2" borderId="77" xfId="0" applyFont="1" applyFill="1" applyBorder="1" applyAlignment="1">
      <alignment horizontal="left" vertical="center" wrapText="1"/>
    </xf>
    <xf numFmtId="0" fontId="6" fillId="2" borderId="103" xfId="0" applyFont="1" applyFill="1" applyBorder="1" applyAlignment="1">
      <alignment horizontal="left" vertical="center" wrapText="1"/>
    </xf>
    <xf numFmtId="0" fontId="6" fillId="0" borderId="98" xfId="0" applyFont="1" applyFill="1" applyBorder="1" applyAlignment="1">
      <alignment horizontal="left" vertical="center" wrapText="1"/>
    </xf>
    <xf numFmtId="0" fontId="5" fillId="2" borderId="64" xfId="0" applyFont="1" applyFill="1" applyBorder="1" applyAlignment="1">
      <alignment horizontal="center"/>
    </xf>
    <xf numFmtId="0" fontId="5" fillId="2" borderId="65" xfId="0" applyFont="1" applyFill="1" applyBorder="1" applyAlignment="1">
      <alignment horizontal="center"/>
    </xf>
    <xf numFmtId="0" fontId="6" fillId="0" borderId="18" xfId="0" applyFont="1" applyFill="1" applyBorder="1" applyAlignment="1">
      <alignment horizontal="left" vertical="top" wrapText="1"/>
    </xf>
    <xf numFmtId="0" fontId="8" fillId="3" borderId="98" xfId="0" applyFont="1" applyFill="1" applyBorder="1" applyAlignment="1">
      <alignment horizontal="center" vertical="center" wrapText="1"/>
    </xf>
    <xf numFmtId="0" fontId="6" fillId="0" borderId="37" xfId="0" applyFont="1" applyFill="1" applyBorder="1" applyAlignment="1">
      <alignment horizontal="left" vertical="center" wrapText="1"/>
    </xf>
    <xf numFmtId="0" fontId="8" fillId="3" borderId="71" xfId="0" applyFont="1" applyFill="1" applyBorder="1" applyAlignment="1">
      <alignment horizontal="center" vertical="center" wrapText="1"/>
    </xf>
    <xf numFmtId="0" fontId="8" fillId="3" borderId="70" xfId="0" applyFont="1" applyFill="1" applyBorder="1" applyAlignment="1">
      <alignment horizontal="center" vertical="center" wrapText="1"/>
    </xf>
    <xf numFmtId="3" fontId="6" fillId="2" borderId="98" xfId="0" applyNumberFormat="1" applyFont="1" applyFill="1" applyBorder="1" applyAlignment="1">
      <alignment horizontal="right" vertical="center"/>
    </xf>
    <xf numFmtId="0" fontId="6" fillId="2" borderId="97" xfId="0" applyFont="1" applyFill="1" applyBorder="1" applyAlignment="1">
      <alignment horizontal="left" vertical="center" wrapText="1"/>
    </xf>
    <xf numFmtId="0" fontId="8" fillId="3" borderId="73" xfId="0" applyFont="1" applyFill="1" applyBorder="1" applyAlignment="1">
      <alignment horizontal="center" vertical="center" wrapText="1"/>
    </xf>
    <xf numFmtId="0" fontId="8" fillId="3" borderId="76" xfId="0" applyFont="1" applyFill="1" applyBorder="1" applyAlignment="1">
      <alignment horizontal="center" vertical="center" wrapText="1"/>
    </xf>
    <xf numFmtId="3" fontId="6" fillId="2" borderId="105"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164" fontId="6" fillId="2" borderId="8" xfId="0" applyNumberFormat="1" applyFont="1" applyFill="1" applyBorder="1" applyAlignment="1">
      <alignment horizontal="right" vertical="center" wrapText="1"/>
    </xf>
    <xf numFmtId="3" fontId="6" fillId="2" borderId="50" xfId="0" applyNumberFormat="1" applyFont="1" applyFill="1" applyBorder="1" applyAlignment="1">
      <alignment horizontal="center" vertical="center" wrapText="1"/>
    </xf>
    <xf numFmtId="3" fontId="6" fillId="2" borderId="49" xfId="0" applyNumberFormat="1" applyFont="1" applyFill="1" applyBorder="1" applyAlignment="1">
      <alignment horizontal="center" vertical="center" wrapText="1"/>
    </xf>
    <xf numFmtId="3" fontId="6" fillId="2" borderId="51" xfId="0" applyNumberFormat="1" applyFont="1" applyFill="1" applyBorder="1" applyAlignment="1">
      <alignment horizontal="center" vertical="center" wrapText="1"/>
    </xf>
    <xf numFmtId="3" fontId="6" fillId="2" borderId="13" xfId="2" applyNumberFormat="1" applyFont="1" applyFill="1" applyBorder="1" applyAlignment="1">
      <alignment horizontal="center" vertical="center" wrapText="1"/>
    </xf>
    <xf numFmtId="3" fontId="6" fillId="2" borderId="49" xfId="2" applyNumberFormat="1" applyFont="1" applyFill="1" applyBorder="1" applyAlignment="1">
      <alignment horizontal="center" vertical="center" wrapText="1"/>
    </xf>
    <xf numFmtId="3" fontId="6" fillId="2" borderId="19" xfId="2" applyNumberFormat="1" applyFont="1" applyFill="1" applyBorder="1" applyAlignment="1">
      <alignment horizontal="center" vertical="center" wrapText="1"/>
    </xf>
    <xf numFmtId="165" fontId="6" fillId="2" borderId="13" xfId="1" applyNumberFormat="1" applyFont="1" applyFill="1" applyBorder="1" applyAlignment="1">
      <alignment horizontal="center" vertical="center" wrapText="1"/>
    </xf>
    <xf numFmtId="165" fontId="6" fillId="2" borderId="49" xfId="1" applyNumberFormat="1" applyFont="1" applyFill="1" applyBorder="1" applyAlignment="1">
      <alignment horizontal="center" vertical="center" wrapText="1"/>
    </xf>
    <xf numFmtId="165" fontId="6" fillId="2" borderId="19" xfId="1" applyNumberFormat="1" applyFont="1" applyFill="1" applyBorder="1" applyAlignment="1">
      <alignment horizontal="center" vertical="center" wrapText="1"/>
    </xf>
    <xf numFmtId="0" fontId="9" fillId="2" borderId="9" xfId="0" applyFont="1" applyFill="1" applyBorder="1" applyAlignment="1">
      <alignment horizontal="left" vertical="center"/>
    </xf>
    <xf numFmtId="0" fontId="9" fillId="2" borderId="15" xfId="0" applyFont="1" applyFill="1" applyBorder="1" applyAlignment="1">
      <alignment horizontal="left" vertical="center"/>
    </xf>
    <xf numFmtId="3" fontId="6" fillId="2" borderId="50" xfId="0" applyNumberFormat="1" applyFont="1" applyFill="1" applyBorder="1" applyAlignment="1">
      <alignment horizontal="right" vertical="center" wrapText="1"/>
    </xf>
    <xf numFmtId="3" fontId="6" fillId="2" borderId="51" xfId="0" applyNumberFormat="1" applyFont="1" applyFill="1" applyBorder="1" applyAlignment="1">
      <alignment horizontal="righ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3" fontId="6" fillId="2" borderId="4"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0" fontId="6" fillId="2" borderId="16"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0" borderId="2" xfId="0" applyFont="1" applyFill="1" applyBorder="1" applyAlignment="1">
      <alignment vertical="center" wrapText="1"/>
    </xf>
    <xf numFmtId="0" fontId="6" fillId="2" borderId="9" xfId="0" applyFont="1" applyFill="1" applyBorder="1" applyAlignment="1">
      <alignment horizontal="left" vertical="center"/>
    </xf>
    <xf numFmtId="0" fontId="6" fillId="2" borderId="15" xfId="0" applyFont="1" applyFill="1" applyBorder="1" applyAlignment="1">
      <alignment horizontal="left" vertical="center"/>
    </xf>
    <xf numFmtId="164" fontId="6" fillId="2" borderId="1" xfId="0" applyNumberFormat="1" applyFont="1" applyFill="1" applyBorder="1" applyAlignment="1">
      <alignment horizontal="right" vertical="center" wrapText="1"/>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0" fontId="6" fillId="2" borderId="15"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60" xfId="0" applyFont="1" applyFill="1" applyBorder="1" applyAlignment="1">
      <alignment horizontal="left" vertical="center" wrapText="1"/>
    </xf>
    <xf numFmtId="0" fontId="6" fillId="2" borderId="44" xfId="0" applyFont="1" applyFill="1" applyBorder="1" applyAlignment="1">
      <alignment horizontal="left" vertical="center" wrapText="1"/>
    </xf>
    <xf numFmtId="164" fontId="6" fillId="2" borderId="3" xfId="0" applyNumberFormat="1" applyFont="1" applyFill="1" applyBorder="1" applyAlignment="1">
      <alignment horizontal="right" vertical="center" wrapText="1"/>
    </xf>
    <xf numFmtId="0" fontId="6" fillId="2" borderId="47" xfId="0" applyFont="1" applyFill="1" applyBorder="1" applyAlignment="1">
      <alignment horizontal="left" vertical="center" wrapText="1"/>
    </xf>
    <xf numFmtId="3" fontId="6" fillId="2" borderId="45" xfId="0" applyNumberFormat="1" applyFont="1" applyFill="1" applyBorder="1" applyAlignment="1">
      <alignment horizontal="center" vertical="center" wrapText="1"/>
    </xf>
    <xf numFmtId="3" fontId="6" fillId="2" borderId="44" xfId="0" applyNumberFormat="1" applyFont="1" applyFill="1" applyBorder="1" applyAlignment="1">
      <alignment horizontal="center" vertical="center" wrapText="1"/>
    </xf>
    <xf numFmtId="164" fontId="6" fillId="2" borderId="13" xfId="0" applyNumberFormat="1" applyFont="1" applyFill="1" applyBorder="1" applyAlignment="1">
      <alignment horizontal="right" vertical="center" wrapText="1"/>
    </xf>
    <xf numFmtId="164" fontId="6" fillId="2" borderId="19" xfId="0" applyNumberFormat="1" applyFont="1" applyFill="1" applyBorder="1" applyAlignment="1">
      <alignment horizontal="right" vertical="center" wrapText="1"/>
    </xf>
    <xf numFmtId="0" fontId="6" fillId="2" borderId="8" xfId="0" applyFont="1" applyFill="1" applyBorder="1" applyAlignment="1">
      <alignment horizontal="left" vertical="center" wrapText="1"/>
    </xf>
    <xf numFmtId="3" fontId="6" fillId="2" borderId="4" xfId="0" applyNumberFormat="1" applyFont="1" applyFill="1" applyBorder="1" applyAlignment="1">
      <alignment horizontal="right" vertical="center"/>
    </xf>
    <xf numFmtId="3" fontId="6" fillId="2" borderId="1" xfId="0" applyNumberFormat="1" applyFont="1" applyFill="1" applyBorder="1" applyAlignment="1">
      <alignment horizontal="right" vertical="center"/>
    </xf>
    <xf numFmtId="3" fontId="6" fillId="2" borderId="3" xfId="0" applyNumberFormat="1" applyFont="1" applyFill="1" applyBorder="1" applyAlignment="1">
      <alignment horizontal="right" vertical="center"/>
    </xf>
    <xf numFmtId="0" fontId="6" fillId="11" borderId="11" xfId="0" applyFont="1" applyFill="1" applyBorder="1" applyAlignment="1">
      <alignment horizontal="left" vertical="center" wrapText="1"/>
    </xf>
    <xf numFmtId="0" fontId="6" fillId="11" borderId="47" xfId="0" applyFont="1" applyFill="1" applyBorder="1" applyAlignment="1">
      <alignment horizontal="left" vertical="center" wrapText="1"/>
    </xf>
    <xf numFmtId="3" fontId="6" fillId="2" borderId="4" xfId="0" applyNumberFormat="1" applyFont="1" applyFill="1" applyBorder="1" applyAlignment="1">
      <alignment horizontal="right" vertical="center" wrapText="1"/>
    </xf>
    <xf numFmtId="3" fontId="6" fillId="2" borderId="1" xfId="0" applyNumberFormat="1" applyFont="1" applyFill="1" applyBorder="1" applyAlignment="1">
      <alignment horizontal="right" vertical="center" wrapText="1"/>
    </xf>
    <xf numFmtId="3" fontId="6" fillId="2" borderId="3" xfId="0" applyNumberFormat="1" applyFont="1" applyFill="1" applyBorder="1" applyAlignment="1">
      <alignment horizontal="right" vertical="center" wrapText="1"/>
    </xf>
    <xf numFmtId="0" fontId="6" fillId="11" borderId="2" xfId="0" applyFont="1" applyFill="1" applyBorder="1" applyAlignment="1">
      <alignment horizontal="left" vertical="center" wrapText="1"/>
    </xf>
    <xf numFmtId="0" fontId="6" fillId="2" borderId="2" xfId="0" applyFont="1" applyFill="1" applyBorder="1" applyAlignment="1">
      <alignment vertical="center" wrapText="1"/>
    </xf>
    <xf numFmtId="0" fontId="6" fillId="0" borderId="8" xfId="0" applyFont="1" applyFill="1" applyBorder="1" applyAlignment="1">
      <alignment horizontal="left" vertical="top" wrapText="1"/>
    </xf>
    <xf numFmtId="0" fontId="6" fillId="2" borderId="28" xfId="0" applyFont="1" applyFill="1" applyBorder="1" applyAlignment="1">
      <alignment horizontal="left"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0" xfId="0" applyFont="1" applyFill="1" applyBorder="1" applyAlignment="1">
      <alignment horizontal="left" vertical="center" wrapText="1"/>
    </xf>
    <xf numFmtId="3" fontId="6" fillId="2" borderId="7" xfId="0" applyNumberFormat="1" applyFont="1" applyFill="1" applyBorder="1" applyAlignment="1">
      <alignment horizontal="right" vertical="center" wrapText="1"/>
    </xf>
    <xf numFmtId="164" fontId="6" fillId="2" borderId="13" xfId="0" applyNumberFormat="1"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3" xfId="0" applyFont="1" applyFill="1" applyBorder="1" applyAlignment="1">
      <alignment vertical="center" wrapText="1"/>
    </xf>
    <xf numFmtId="0" fontId="0" fillId="0" borderId="3" xfId="0" applyBorder="1" applyAlignment="1">
      <alignment horizontal="right" vertical="center" wrapText="1"/>
    </xf>
    <xf numFmtId="0" fontId="10" fillId="4" borderId="12" xfId="0" applyFont="1" applyFill="1" applyBorder="1" applyAlignment="1">
      <alignment horizontal="center"/>
    </xf>
    <xf numFmtId="0" fontId="10" fillId="4" borderId="36" xfId="0" applyFont="1" applyFill="1" applyBorder="1" applyAlignment="1">
      <alignment horizontal="center"/>
    </xf>
    <xf numFmtId="0" fontId="10" fillId="4" borderId="18" xfId="0" applyFont="1" applyFill="1" applyBorder="1" applyAlignment="1">
      <alignment horizontal="center"/>
    </xf>
    <xf numFmtId="0" fontId="5" fillId="2" borderId="0" xfId="0" applyFont="1" applyFill="1" applyAlignment="1">
      <alignment horizontal="center"/>
    </xf>
    <xf numFmtId="0" fontId="7" fillId="2" borderId="0" xfId="0" applyFont="1" applyFill="1" applyAlignment="1">
      <alignment horizontal="center" vertical="center" wrapText="1"/>
    </xf>
    <xf numFmtId="3" fontId="6" fillId="2" borderId="43" xfId="0" applyNumberFormat="1" applyFont="1" applyFill="1" applyBorder="1" applyAlignment="1">
      <alignment horizontal="right" vertical="center" wrapText="1"/>
    </xf>
    <xf numFmtId="3" fontId="6" fillId="2" borderId="44" xfId="0" applyNumberFormat="1" applyFont="1" applyFill="1" applyBorder="1" applyAlignment="1">
      <alignment horizontal="right" vertical="center" wrapText="1"/>
    </xf>
    <xf numFmtId="3" fontId="6" fillId="2" borderId="45" xfId="0" applyNumberFormat="1" applyFont="1" applyFill="1" applyBorder="1" applyAlignment="1">
      <alignment horizontal="right" vertical="center" wrapText="1"/>
    </xf>
    <xf numFmtId="0" fontId="0" fillId="0" borderId="44" xfId="0" applyBorder="1" applyAlignment="1">
      <alignment horizontal="right" vertical="center" wrapText="1"/>
    </xf>
    <xf numFmtId="49" fontId="13" fillId="9" borderId="55" xfId="0" applyNumberFormat="1" applyFont="1" applyFill="1" applyBorder="1" applyAlignment="1">
      <alignment horizontal="center" vertical="center" wrapText="1"/>
    </xf>
    <xf numFmtId="49" fontId="13" fillId="9" borderId="56" xfId="0" applyNumberFormat="1" applyFont="1" applyFill="1" applyBorder="1" applyAlignment="1">
      <alignment horizontal="center" vertical="center" wrapText="1"/>
    </xf>
    <xf numFmtId="49" fontId="13" fillId="9" borderId="57" xfId="0" applyNumberFormat="1" applyFont="1" applyFill="1" applyBorder="1" applyAlignment="1">
      <alignment horizontal="center" vertical="center" wrapText="1"/>
    </xf>
    <xf numFmtId="0" fontId="15" fillId="0" borderId="17" xfId="0" applyFont="1" applyBorder="1" applyAlignment="1">
      <alignment horizontal="left" vertical="center" wrapText="1" readingOrder="1"/>
    </xf>
    <xf numFmtId="0" fontId="15" fillId="0" borderId="37" xfId="0" applyFont="1" applyBorder="1" applyAlignment="1">
      <alignment horizontal="left" vertical="center" wrapText="1" readingOrder="1"/>
    </xf>
    <xf numFmtId="0" fontId="15" fillId="0" borderId="13" xfId="0" applyFont="1" applyBorder="1" applyAlignment="1">
      <alignment horizontal="center" vertical="center" wrapText="1" readingOrder="1"/>
    </xf>
    <xf numFmtId="0" fontId="15" fillId="0" borderId="19" xfId="0" applyFont="1" applyBorder="1" applyAlignment="1">
      <alignment horizontal="center" vertical="center" wrapText="1" readingOrder="1"/>
    </xf>
    <xf numFmtId="0" fontId="15" fillId="8" borderId="13" xfId="0" applyFont="1" applyFill="1" applyBorder="1" applyAlignment="1">
      <alignment horizontal="center" vertical="center" wrapText="1" readingOrder="1"/>
    </xf>
    <xf numFmtId="0" fontId="15" fillId="8" borderId="19" xfId="0" applyFont="1" applyFill="1" applyBorder="1" applyAlignment="1">
      <alignment horizontal="center" vertical="center" wrapText="1" readingOrder="1"/>
    </xf>
    <xf numFmtId="49" fontId="12" fillId="6" borderId="53" xfId="0" applyNumberFormat="1" applyFont="1" applyFill="1" applyBorder="1" applyAlignment="1">
      <alignment horizontal="center" vertical="center" wrapText="1"/>
    </xf>
    <xf numFmtId="49" fontId="12" fillId="6" borderId="38" xfId="0" applyNumberFormat="1" applyFont="1" applyFill="1" applyBorder="1" applyAlignment="1">
      <alignment horizontal="center" vertical="center" wrapText="1"/>
    </xf>
    <xf numFmtId="49" fontId="12" fillId="6" borderId="54" xfId="0" applyNumberFormat="1" applyFont="1" applyFill="1" applyBorder="1" applyAlignment="1">
      <alignment horizontal="center" vertical="center" wrapText="1"/>
    </xf>
    <xf numFmtId="49" fontId="12" fillId="6" borderId="19" xfId="0" applyNumberFormat="1" applyFont="1" applyFill="1" applyBorder="1" applyAlignment="1">
      <alignment horizontal="center" vertical="center" wrapText="1"/>
    </xf>
    <xf numFmtId="49" fontId="13" fillId="7" borderId="55" xfId="0" applyNumberFormat="1" applyFont="1" applyFill="1" applyBorder="1" applyAlignment="1">
      <alignment horizontal="center" vertical="center" wrapText="1"/>
    </xf>
    <xf numFmtId="49" fontId="13" fillId="7" borderId="56" xfId="0" applyNumberFormat="1" applyFont="1" applyFill="1" applyBorder="1" applyAlignment="1">
      <alignment horizontal="center" vertical="center" wrapText="1"/>
    </xf>
    <xf numFmtId="49" fontId="13" fillId="7" borderId="57" xfId="0" applyNumberFormat="1" applyFont="1" applyFill="1" applyBorder="1" applyAlignment="1">
      <alignment horizontal="center" vertical="center" wrapText="1"/>
    </xf>
    <xf numFmtId="0" fontId="14" fillId="8" borderId="13" xfId="0" applyFont="1" applyFill="1" applyBorder="1" applyAlignment="1">
      <alignment horizontal="center" vertical="center" wrapText="1" readingOrder="1"/>
    </xf>
    <xf numFmtId="0" fontId="14" fillId="8" borderId="59" xfId="0" applyFont="1" applyFill="1" applyBorder="1" applyAlignment="1">
      <alignment horizontal="center" vertical="center" wrapText="1" readingOrder="1"/>
    </xf>
  </cellXfs>
  <cellStyles count="5">
    <cellStyle name="Estilo 1" xfId="3" xr:uid="{00000000-0005-0000-0000-000000000000}"/>
    <cellStyle name="Millares" xfId="4" builtinId="3"/>
    <cellStyle name="Normal" xfId="0" builtinId="0"/>
    <cellStyle name="Normal 2" xfId="2"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60"/>
  <sheetViews>
    <sheetView showGridLines="0" tabSelected="1" zoomScale="80" zoomScaleNormal="80" workbookViewId="0">
      <selection sqref="A1:XFD1048576"/>
    </sheetView>
  </sheetViews>
  <sheetFormatPr baseColWidth="10" defaultRowHeight="12" x14ac:dyDescent="0.2"/>
  <cols>
    <col min="1" max="1" width="3.7109375" style="1" customWidth="1"/>
    <col min="2" max="2" width="32.140625" style="2" customWidth="1"/>
    <col min="3" max="3" width="31.140625" style="2" customWidth="1"/>
    <col min="4" max="4" width="38" style="2" customWidth="1"/>
    <col min="5" max="5" width="30.28515625" style="2" customWidth="1"/>
    <col min="6" max="6" width="26.7109375" style="2" customWidth="1"/>
    <col min="7" max="7" width="30.5703125" style="2" customWidth="1"/>
    <col min="8" max="8" width="10.42578125" style="2" customWidth="1"/>
    <col min="9" max="9" width="10" style="2" bestFit="1" customWidth="1"/>
    <col min="10" max="10" width="21.28515625" style="2" customWidth="1"/>
    <col min="11" max="11" width="15.7109375" style="1" bestFit="1" customWidth="1"/>
    <col min="12" max="12" width="8.28515625" style="1" customWidth="1"/>
    <col min="13" max="13" width="7.42578125" style="1" bestFit="1" customWidth="1"/>
    <col min="14" max="14" width="9.140625" style="1" customWidth="1"/>
    <col min="15" max="15" width="8.7109375" style="1" customWidth="1"/>
    <col min="16" max="16" width="8.7109375" style="1" bestFit="1" customWidth="1"/>
    <col min="17" max="17" width="7.85546875" style="1" customWidth="1"/>
    <col min="18" max="18" width="8.42578125" style="1" bestFit="1" customWidth="1"/>
    <col min="19" max="19" width="8.85546875" style="1" bestFit="1" customWidth="1"/>
    <col min="20" max="20" width="8.85546875" style="1" customWidth="1"/>
    <col min="21" max="21" width="8.42578125" style="1" bestFit="1" customWidth="1"/>
    <col min="22" max="22" width="10.28515625" style="1" customWidth="1"/>
    <col min="23" max="23" width="7.42578125" style="1" customWidth="1"/>
    <col min="24" max="25" width="8.85546875" style="1" customWidth="1"/>
    <col min="26" max="26" width="9" style="1" customWidth="1"/>
    <col min="27" max="27" width="8.42578125" style="1" bestFit="1" customWidth="1"/>
    <col min="28" max="28" width="8.42578125" style="1" customWidth="1"/>
    <col min="29" max="29" width="7.5703125" style="1" customWidth="1"/>
    <col min="30" max="30" width="8.42578125" style="1" bestFit="1" customWidth="1"/>
    <col min="31" max="31" width="8.140625" style="1" bestFit="1" customWidth="1"/>
    <col min="32" max="32" width="7.7109375" style="1" customWidth="1"/>
    <col min="33" max="33" width="8.42578125" style="1" bestFit="1" customWidth="1"/>
    <col min="34" max="34" width="7.5703125" style="1" customWidth="1"/>
    <col min="35" max="35" width="10.5703125" style="1" customWidth="1"/>
    <col min="36" max="37" width="7.42578125" style="1" bestFit="1" customWidth="1"/>
    <col min="38" max="38" width="7.28515625" style="1" bestFit="1" customWidth="1"/>
    <col min="39" max="39" width="8.28515625" style="1" bestFit="1" customWidth="1"/>
    <col min="40" max="40" width="8.5703125" style="1" bestFit="1" customWidth="1"/>
    <col min="41" max="41" width="10" style="1" customWidth="1"/>
    <col min="42" max="42" width="8.42578125" style="1" customWidth="1"/>
    <col min="43" max="54" width="11.42578125" style="1" hidden="1" customWidth="1"/>
    <col min="55" max="55" width="10.5703125" style="1" hidden="1" customWidth="1"/>
    <col min="56" max="56" width="10.28515625" style="1" hidden="1" customWidth="1"/>
    <col min="57" max="57" width="11.140625" style="1" hidden="1" customWidth="1"/>
    <col min="58" max="58" width="13.42578125" style="1" hidden="1" customWidth="1"/>
    <col min="59" max="59" width="10.140625" style="1" customWidth="1"/>
    <col min="60" max="60" width="8.85546875" style="1" customWidth="1"/>
    <col min="61" max="61" width="10.42578125" style="1" customWidth="1"/>
    <col min="62" max="16384" width="11.42578125" style="1"/>
  </cols>
  <sheetData>
    <row r="1" spans="1:61" ht="15" customHeight="1" x14ac:dyDescent="0.2">
      <c r="A1" s="92"/>
      <c r="B1" s="316"/>
      <c r="C1" s="317"/>
      <c r="D1" s="317"/>
      <c r="E1" s="317"/>
      <c r="F1" s="317"/>
      <c r="G1" s="317"/>
      <c r="H1" s="317"/>
      <c r="I1" s="317"/>
      <c r="J1" s="317"/>
      <c r="K1" s="95"/>
      <c r="L1" s="257" t="s">
        <v>239</v>
      </c>
      <c r="M1" s="258"/>
      <c r="N1" s="270"/>
      <c r="O1" s="270"/>
      <c r="P1" s="270"/>
      <c r="Q1" s="270"/>
      <c r="R1" s="270"/>
      <c r="S1" s="270"/>
      <c r="T1" s="270"/>
      <c r="U1" s="270"/>
      <c r="V1" s="270"/>
      <c r="W1" s="270"/>
      <c r="X1" s="270"/>
      <c r="Y1" s="270"/>
      <c r="Z1" s="271"/>
      <c r="AA1" s="257" t="s">
        <v>240</v>
      </c>
      <c r="AB1" s="270"/>
      <c r="AC1" s="270"/>
      <c r="AD1" s="270"/>
      <c r="AE1" s="270"/>
      <c r="AF1" s="270"/>
      <c r="AG1" s="270"/>
      <c r="AH1" s="270"/>
      <c r="AI1" s="270"/>
      <c r="AJ1" s="270"/>
      <c r="AK1" s="270"/>
      <c r="AL1" s="270"/>
      <c r="AM1" s="270"/>
      <c r="AN1" s="270"/>
      <c r="AO1" s="270"/>
      <c r="AP1" s="271"/>
      <c r="AQ1" s="260" t="s">
        <v>241</v>
      </c>
      <c r="AR1" s="261"/>
      <c r="AS1" s="261"/>
      <c r="AT1" s="261"/>
      <c r="AU1" s="261"/>
      <c r="AV1" s="261"/>
      <c r="AW1" s="261"/>
      <c r="AX1" s="261"/>
      <c r="AY1" s="261"/>
      <c r="AZ1" s="261"/>
      <c r="BA1" s="261"/>
      <c r="BB1" s="261"/>
      <c r="BC1" s="261"/>
      <c r="BD1" s="261"/>
      <c r="BE1" s="261"/>
      <c r="BF1" s="261"/>
      <c r="BG1" s="257" t="s">
        <v>250</v>
      </c>
      <c r="BH1" s="258"/>
      <c r="BI1" s="259"/>
    </row>
    <row r="2" spans="1:61" ht="15.75" x14ac:dyDescent="0.2">
      <c r="A2" s="92"/>
      <c r="B2" s="280" t="s">
        <v>68</v>
      </c>
      <c r="C2" s="281"/>
      <c r="D2" s="281"/>
      <c r="E2" s="281"/>
      <c r="F2" s="281"/>
      <c r="G2" s="281"/>
      <c r="H2" s="281"/>
      <c r="I2" s="281"/>
      <c r="J2" s="281"/>
      <c r="K2" s="282"/>
      <c r="L2" s="272"/>
      <c r="M2" s="273"/>
      <c r="N2" s="273"/>
      <c r="O2" s="273"/>
      <c r="P2" s="273"/>
      <c r="Q2" s="273"/>
      <c r="R2" s="273"/>
      <c r="S2" s="273"/>
      <c r="T2" s="273"/>
      <c r="U2" s="273"/>
      <c r="V2" s="273"/>
      <c r="W2" s="273"/>
      <c r="X2" s="273"/>
      <c r="Y2" s="273"/>
      <c r="Z2" s="274"/>
      <c r="AA2" s="272"/>
      <c r="AB2" s="273"/>
      <c r="AC2" s="273"/>
      <c r="AD2" s="273"/>
      <c r="AE2" s="273"/>
      <c r="AF2" s="273"/>
      <c r="AG2" s="273"/>
      <c r="AH2" s="273"/>
      <c r="AI2" s="273"/>
      <c r="AJ2" s="273"/>
      <c r="AK2" s="273"/>
      <c r="AL2" s="273"/>
      <c r="AM2" s="273"/>
      <c r="AN2" s="273"/>
      <c r="AO2" s="273"/>
      <c r="AP2" s="274"/>
      <c r="AQ2" s="260"/>
      <c r="AR2" s="261"/>
      <c r="AS2" s="261"/>
      <c r="AT2" s="261"/>
      <c r="AU2" s="261"/>
      <c r="AV2" s="261"/>
      <c r="AW2" s="261"/>
      <c r="AX2" s="261"/>
      <c r="AY2" s="261"/>
      <c r="AZ2" s="261"/>
      <c r="BA2" s="261"/>
      <c r="BB2" s="261"/>
      <c r="BC2" s="261"/>
      <c r="BD2" s="261"/>
      <c r="BE2" s="261"/>
      <c r="BF2" s="261"/>
      <c r="BG2" s="260"/>
      <c r="BH2" s="261"/>
      <c r="BI2" s="262"/>
    </row>
    <row r="3" spans="1:61" ht="15.75" x14ac:dyDescent="0.2">
      <c r="A3" s="92"/>
      <c r="B3" s="96"/>
      <c r="C3" s="97"/>
      <c r="D3" s="97"/>
      <c r="E3" s="97"/>
      <c r="F3" s="97"/>
      <c r="G3" s="98"/>
      <c r="H3" s="101" t="s">
        <v>248</v>
      </c>
      <c r="I3" s="97"/>
      <c r="J3" s="97"/>
      <c r="K3" s="99"/>
      <c r="L3" s="272"/>
      <c r="M3" s="273"/>
      <c r="N3" s="273"/>
      <c r="O3" s="273"/>
      <c r="P3" s="273"/>
      <c r="Q3" s="273"/>
      <c r="R3" s="273"/>
      <c r="S3" s="273"/>
      <c r="T3" s="273"/>
      <c r="U3" s="273"/>
      <c r="V3" s="273"/>
      <c r="W3" s="273"/>
      <c r="X3" s="273"/>
      <c r="Y3" s="273"/>
      <c r="Z3" s="274"/>
      <c r="AA3" s="272"/>
      <c r="AB3" s="273"/>
      <c r="AC3" s="273"/>
      <c r="AD3" s="273"/>
      <c r="AE3" s="273"/>
      <c r="AF3" s="273"/>
      <c r="AG3" s="273"/>
      <c r="AH3" s="273"/>
      <c r="AI3" s="273"/>
      <c r="AJ3" s="273"/>
      <c r="AK3" s="273"/>
      <c r="AL3" s="273"/>
      <c r="AM3" s="273"/>
      <c r="AN3" s="273"/>
      <c r="AO3" s="273"/>
      <c r="AP3" s="274"/>
      <c r="AQ3" s="260"/>
      <c r="AR3" s="261"/>
      <c r="AS3" s="261"/>
      <c r="AT3" s="261"/>
      <c r="AU3" s="261"/>
      <c r="AV3" s="261"/>
      <c r="AW3" s="261"/>
      <c r="AX3" s="261"/>
      <c r="AY3" s="261"/>
      <c r="AZ3" s="261"/>
      <c r="BA3" s="261"/>
      <c r="BB3" s="261"/>
      <c r="BC3" s="261"/>
      <c r="BD3" s="261"/>
      <c r="BE3" s="261"/>
      <c r="BF3" s="261"/>
      <c r="BG3" s="260"/>
      <c r="BH3" s="261"/>
      <c r="BI3" s="262"/>
    </row>
    <row r="4" spans="1:61" ht="16.5" thickBot="1" x14ac:dyDescent="0.25">
      <c r="A4" s="92"/>
      <c r="B4" s="283" t="s">
        <v>67</v>
      </c>
      <c r="C4" s="284"/>
      <c r="D4" s="284"/>
      <c r="E4" s="284"/>
      <c r="F4" s="284"/>
      <c r="G4" s="284"/>
      <c r="H4" s="284"/>
      <c r="I4" s="284"/>
      <c r="J4" s="284"/>
      <c r="K4" s="285"/>
      <c r="L4" s="272"/>
      <c r="M4" s="273"/>
      <c r="N4" s="273"/>
      <c r="O4" s="273"/>
      <c r="P4" s="273"/>
      <c r="Q4" s="273"/>
      <c r="R4" s="273"/>
      <c r="S4" s="273"/>
      <c r="T4" s="273"/>
      <c r="U4" s="273"/>
      <c r="V4" s="273"/>
      <c r="W4" s="273"/>
      <c r="X4" s="273"/>
      <c r="Y4" s="273"/>
      <c r="Z4" s="274"/>
      <c r="AA4" s="272"/>
      <c r="AB4" s="273"/>
      <c r="AC4" s="273"/>
      <c r="AD4" s="273"/>
      <c r="AE4" s="273"/>
      <c r="AF4" s="273"/>
      <c r="AG4" s="273"/>
      <c r="AH4" s="273"/>
      <c r="AI4" s="273"/>
      <c r="AJ4" s="273"/>
      <c r="AK4" s="273"/>
      <c r="AL4" s="273"/>
      <c r="AM4" s="273"/>
      <c r="AN4" s="273"/>
      <c r="AO4" s="273"/>
      <c r="AP4" s="274"/>
      <c r="AQ4" s="260"/>
      <c r="AR4" s="261"/>
      <c r="AS4" s="261"/>
      <c r="AT4" s="275"/>
      <c r="AU4" s="275"/>
      <c r="AV4" s="275"/>
      <c r="AW4" s="261"/>
      <c r="AX4" s="261"/>
      <c r="AY4" s="261"/>
      <c r="AZ4" s="275"/>
      <c r="BA4" s="275"/>
      <c r="BB4" s="275"/>
      <c r="BC4" s="275"/>
      <c r="BD4" s="275"/>
      <c r="BE4" s="275"/>
      <c r="BF4" s="275"/>
      <c r="BG4" s="260"/>
      <c r="BH4" s="261"/>
      <c r="BI4" s="262"/>
    </row>
    <row r="5" spans="1:61" ht="15.75" customHeight="1" thickTop="1" thickBot="1" x14ac:dyDescent="0.25">
      <c r="A5" s="92"/>
      <c r="B5" s="321" t="s">
        <v>0</v>
      </c>
      <c r="C5" s="291" t="s">
        <v>1</v>
      </c>
      <c r="D5" s="319" t="s">
        <v>2</v>
      </c>
      <c r="E5" s="319" t="s">
        <v>3</v>
      </c>
      <c r="F5" s="319" t="s">
        <v>4</v>
      </c>
      <c r="G5" s="319" t="s">
        <v>5</v>
      </c>
      <c r="H5" s="319" t="s">
        <v>56</v>
      </c>
      <c r="I5" s="325" t="s">
        <v>6</v>
      </c>
      <c r="J5" s="321" t="s">
        <v>7</v>
      </c>
      <c r="K5" s="291" t="s">
        <v>62</v>
      </c>
      <c r="L5" s="242" t="s">
        <v>229</v>
      </c>
      <c r="M5" s="243"/>
      <c r="N5" s="244"/>
      <c r="O5" s="226" t="s">
        <v>230</v>
      </c>
      <c r="P5" s="227"/>
      <c r="Q5" s="228"/>
      <c r="R5" s="223" t="s">
        <v>231</v>
      </c>
      <c r="S5" s="224"/>
      <c r="T5" s="225"/>
      <c r="U5" s="226" t="s">
        <v>232</v>
      </c>
      <c r="V5" s="227"/>
      <c r="W5" s="228"/>
      <c r="X5" s="242" t="s">
        <v>260</v>
      </c>
      <c r="Y5" s="243"/>
      <c r="Z5" s="244"/>
      <c r="AA5" s="226" t="s">
        <v>233</v>
      </c>
      <c r="AB5" s="227"/>
      <c r="AC5" s="228"/>
      <c r="AD5" s="242" t="s">
        <v>236</v>
      </c>
      <c r="AE5" s="243"/>
      <c r="AF5" s="244"/>
      <c r="AG5" s="226" t="s">
        <v>237</v>
      </c>
      <c r="AH5" s="227"/>
      <c r="AI5" s="228"/>
      <c r="AJ5" s="242" t="s">
        <v>238</v>
      </c>
      <c r="AK5" s="243"/>
      <c r="AL5" s="244"/>
      <c r="AM5" s="226" t="s">
        <v>259</v>
      </c>
      <c r="AN5" s="227"/>
      <c r="AO5" s="227"/>
      <c r="AP5" s="228"/>
      <c r="AQ5" s="223" t="s">
        <v>242</v>
      </c>
      <c r="AR5" s="224"/>
      <c r="AS5" s="225"/>
      <c r="AT5" s="226" t="s">
        <v>243</v>
      </c>
      <c r="AU5" s="227"/>
      <c r="AV5" s="228"/>
      <c r="AW5" s="223" t="s">
        <v>244</v>
      </c>
      <c r="AX5" s="224"/>
      <c r="AY5" s="225"/>
      <c r="AZ5" s="226" t="s">
        <v>245</v>
      </c>
      <c r="BA5" s="227"/>
      <c r="BB5" s="228"/>
      <c r="BC5" s="229" t="s">
        <v>259</v>
      </c>
      <c r="BD5" s="230"/>
      <c r="BE5" s="230"/>
      <c r="BF5" s="231"/>
      <c r="BG5" s="254" t="s">
        <v>246</v>
      </c>
      <c r="BH5" s="255"/>
      <c r="BI5" s="256"/>
    </row>
    <row r="6" spans="1:61" ht="24" thickTop="1" thickBot="1" x14ac:dyDescent="0.25">
      <c r="A6" s="92"/>
      <c r="B6" s="322"/>
      <c r="C6" s="292"/>
      <c r="D6" s="319"/>
      <c r="E6" s="319"/>
      <c r="F6" s="319"/>
      <c r="G6" s="319"/>
      <c r="H6" s="319"/>
      <c r="I6" s="326"/>
      <c r="J6" s="322"/>
      <c r="K6" s="292"/>
      <c r="L6" s="110" t="s">
        <v>255</v>
      </c>
      <c r="M6" s="109" t="s">
        <v>257</v>
      </c>
      <c r="N6" s="109" t="s">
        <v>253</v>
      </c>
      <c r="O6" s="118" t="s">
        <v>252</v>
      </c>
      <c r="P6" s="119" t="s">
        <v>257</v>
      </c>
      <c r="Q6" s="119" t="s">
        <v>253</v>
      </c>
      <c r="R6" s="110" t="s">
        <v>255</v>
      </c>
      <c r="S6" s="109" t="s">
        <v>257</v>
      </c>
      <c r="T6" s="109" t="s">
        <v>253</v>
      </c>
      <c r="U6" s="120" t="s">
        <v>252</v>
      </c>
      <c r="V6" s="119" t="s">
        <v>257</v>
      </c>
      <c r="W6" s="119" t="s">
        <v>253</v>
      </c>
      <c r="X6" s="110" t="s">
        <v>255</v>
      </c>
      <c r="Y6" s="110" t="s">
        <v>261</v>
      </c>
      <c r="Z6" s="109" t="s">
        <v>254</v>
      </c>
      <c r="AA6" s="118" t="s">
        <v>252</v>
      </c>
      <c r="AB6" s="119" t="s">
        <v>257</v>
      </c>
      <c r="AC6" s="119" t="s">
        <v>253</v>
      </c>
      <c r="AD6" s="110" t="s">
        <v>255</v>
      </c>
      <c r="AE6" s="109" t="s">
        <v>257</v>
      </c>
      <c r="AF6" s="109" t="s">
        <v>253</v>
      </c>
      <c r="AG6" s="118" t="s">
        <v>252</v>
      </c>
      <c r="AH6" s="119" t="s">
        <v>257</v>
      </c>
      <c r="AI6" s="119" t="s">
        <v>253</v>
      </c>
      <c r="AJ6" s="110" t="s">
        <v>255</v>
      </c>
      <c r="AK6" s="109" t="s">
        <v>257</v>
      </c>
      <c r="AL6" s="109" t="s">
        <v>253</v>
      </c>
      <c r="AM6" s="119" t="s">
        <v>255</v>
      </c>
      <c r="AN6" s="119" t="s">
        <v>257</v>
      </c>
      <c r="AO6" s="119" t="s">
        <v>261</v>
      </c>
      <c r="AP6" s="119" t="s">
        <v>253</v>
      </c>
      <c r="AQ6" s="112" t="s">
        <v>255</v>
      </c>
      <c r="AR6" s="109" t="s">
        <v>257</v>
      </c>
      <c r="AS6" s="109" t="s">
        <v>253</v>
      </c>
      <c r="AT6" s="118" t="s">
        <v>252</v>
      </c>
      <c r="AU6" s="119" t="s">
        <v>257</v>
      </c>
      <c r="AV6" s="119" t="s">
        <v>253</v>
      </c>
      <c r="AW6" s="112" t="s">
        <v>255</v>
      </c>
      <c r="AX6" s="109" t="s">
        <v>257</v>
      </c>
      <c r="AY6" s="109" t="s">
        <v>253</v>
      </c>
      <c r="AZ6" s="118" t="s">
        <v>252</v>
      </c>
      <c r="BA6" s="119" t="s">
        <v>257</v>
      </c>
      <c r="BB6" s="119" t="s">
        <v>253</v>
      </c>
      <c r="BC6" s="111" t="s">
        <v>255</v>
      </c>
      <c r="BD6" s="111" t="s">
        <v>257</v>
      </c>
      <c r="BE6" s="111" t="s">
        <v>256</v>
      </c>
      <c r="BF6" s="111" t="s">
        <v>253</v>
      </c>
      <c r="BG6" s="139" t="s">
        <v>247</v>
      </c>
      <c r="BH6" s="104" t="s">
        <v>256</v>
      </c>
      <c r="BI6" s="140" t="s">
        <v>102</v>
      </c>
    </row>
    <row r="7" spans="1:61" ht="24.75" thickTop="1" x14ac:dyDescent="0.2">
      <c r="A7" s="92"/>
      <c r="B7" s="320" t="s">
        <v>63</v>
      </c>
      <c r="C7" s="303" t="s">
        <v>42</v>
      </c>
      <c r="D7" s="294" t="s">
        <v>142</v>
      </c>
      <c r="E7" s="294" t="s">
        <v>48</v>
      </c>
      <c r="F7" s="297" t="s">
        <v>144</v>
      </c>
      <c r="G7" s="124" t="s">
        <v>251</v>
      </c>
      <c r="H7" s="125">
        <v>25293</v>
      </c>
      <c r="I7" s="327">
        <v>60819</v>
      </c>
      <c r="J7" s="324" t="s">
        <v>49</v>
      </c>
      <c r="K7" s="293">
        <v>2709625111</v>
      </c>
      <c r="L7" s="117">
        <v>2428</v>
      </c>
      <c r="M7" s="276">
        <f>SUM(L7:L8)</f>
        <v>5794</v>
      </c>
      <c r="N7" s="246">
        <f>+M7/I7</f>
        <v>9.5266281918479426E-2</v>
      </c>
      <c r="O7" s="117">
        <v>2866</v>
      </c>
      <c r="P7" s="264">
        <f>SUM(O7:O8)</f>
        <v>7301</v>
      </c>
      <c r="Q7" s="246">
        <f>(M7+P7)/I7</f>
        <v>0.21531100478468901</v>
      </c>
      <c r="R7" s="117">
        <v>2509</v>
      </c>
      <c r="S7" s="264">
        <f>SUM(R7:R8)</f>
        <v>5613</v>
      </c>
      <c r="T7" s="246">
        <f>(P7+M7+S7)/I7</f>
        <v>0.30760124303260494</v>
      </c>
      <c r="U7" s="117">
        <v>1902</v>
      </c>
      <c r="V7" s="264">
        <f>SUM(U7:U8)</f>
        <v>4179</v>
      </c>
      <c r="W7" s="246">
        <f>($S$7+$P$7+$M$7+$V$7)/$I$7</f>
        <v>0.37631332313915061</v>
      </c>
      <c r="X7" s="131">
        <f t="shared" ref="X7:X12" si="0">+L7+O7+R7+U7</f>
        <v>9705</v>
      </c>
      <c r="Y7" s="204">
        <f>SUM(X7:X8)</f>
        <v>22887</v>
      </c>
      <c r="Z7" s="240">
        <f>+Y7/$I$7</f>
        <v>0.37631332313915061</v>
      </c>
      <c r="AA7" s="131">
        <v>1756</v>
      </c>
      <c r="AB7" s="204">
        <f>SUM(AA7:AA8)</f>
        <v>3609</v>
      </c>
      <c r="AC7" s="212">
        <f>($S$7+$P$7+$M$7+$V$7+$AB$7)/$I$7</f>
        <v>0.43565333201795492</v>
      </c>
      <c r="AD7" s="131">
        <v>2472</v>
      </c>
      <c r="AE7" s="204">
        <f>SUM(AD7:AD8)</f>
        <v>4476</v>
      </c>
      <c r="AF7" s="212">
        <f>($S$7+$P$7+$M$7+$V$7+$AB$7+$AE$7)/$I$7</f>
        <v>0.50924875450106055</v>
      </c>
      <c r="AG7" s="131">
        <v>2962</v>
      </c>
      <c r="AH7" s="204">
        <f>SUM(AG7:AG8)</f>
        <v>5466</v>
      </c>
      <c r="AI7" s="212">
        <f>($S$7+$P$7+$M$7+$V$7+$AB$7+$AE$7+$AH$7)/$I$7</f>
        <v>0.59912198490603263</v>
      </c>
      <c r="AJ7" s="167"/>
      <c r="AK7" s="204">
        <f>SUM(AJ7:AJ8)</f>
        <v>0</v>
      </c>
      <c r="AL7" s="212">
        <f>($S$7+$P$7+$M$7+$V$7+$AB$7+$AE$7+$AH$7+$AK$7)/$I$7</f>
        <v>0.59912198490603263</v>
      </c>
      <c r="AM7" s="131">
        <f>+AA7+AD7+AG7+AJ7</f>
        <v>7190</v>
      </c>
      <c r="AN7" s="235">
        <f>SUM(AM7:AM8)</f>
        <v>13551</v>
      </c>
      <c r="AO7" s="235">
        <f>+AN7+Y7</f>
        <v>36438</v>
      </c>
      <c r="AP7" s="240">
        <f>AO7/I7</f>
        <v>0.59912198490603263</v>
      </c>
      <c r="AQ7" s="131"/>
      <c r="AR7" s="204">
        <f>SUM(AQ7:AQ8)</f>
        <v>0</v>
      </c>
      <c r="AS7" s="212">
        <f>($S$7+$P$7+$M$7+$V$7+$AB$7+$AE$7+$AH$7+$AK$7+$AR$7)/$I$7</f>
        <v>0.59912198490603263</v>
      </c>
      <c r="AT7" s="168"/>
      <c r="AU7" s="204">
        <f>SUM(AT7:AT8)</f>
        <v>0</v>
      </c>
      <c r="AV7" s="212">
        <f>($S$7+$P$7+$M$7+$V$7+$AB$7+$AE$7+$AH$7+$AK$7+$AR$7+$AU$7)/$I$7</f>
        <v>0.59912198490603263</v>
      </c>
      <c r="AW7" s="168"/>
      <c r="AX7" s="204">
        <f>SUM(AW7:AW8)</f>
        <v>0</v>
      </c>
      <c r="AY7" s="212">
        <f>($S$7+$P$7+$M$7+$V$7+$AB$7+$AE$7+$AH$7+$AK$7+$AR$7+$AU$7+$AX$7)/$I$7</f>
        <v>0.59912198490603263</v>
      </c>
      <c r="AZ7" s="168"/>
      <c r="BA7" s="204">
        <f>SUM(AZ7:AZ8)</f>
        <v>0</v>
      </c>
      <c r="BB7" s="212">
        <f>($S$7+$P$7+$M$7+$V$7+$AB$7+$AE$7+$AH$7+$AK$7+$AR$7+$AU$7+$AX$7+BA7)/$I$7</f>
        <v>0.59912198490603263</v>
      </c>
      <c r="BC7" s="131">
        <f>+AQ7+AT7+AW7+AZ7</f>
        <v>0</v>
      </c>
      <c r="BD7" s="235">
        <f>SUM(BC7:BC8)</f>
        <v>0</v>
      </c>
      <c r="BE7" s="235">
        <f>+BD7+AO7</f>
        <v>36438</v>
      </c>
      <c r="BF7" s="240">
        <f>+BE7/$I$7</f>
        <v>0.59912198490603263</v>
      </c>
      <c r="BG7" s="141">
        <f>+BC7+AM7+X7</f>
        <v>16895</v>
      </c>
      <c r="BH7" s="241">
        <f>SUM(BG7:BG8)</f>
        <v>36438</v>
      </c>
      <c r="BI7" s="237">
        <f>+BH7/I7</f>
        <v>0.59912198490603263</v>
      </c>
    </row>
    <row r="8" spans="1:61" ht="22.5" customHeight="1" thickBot="1" x14ac:dyDescent="0.25">
      <c r="A8" s="92"/>
      <c r="B8" s="300"/>
      <c r="C8" s="305"/>
      <c r="D8" s="294"/>
      <c r="E8" s="294"/>
      <c r="F8" s="297"/>
      <c r="G8" s="124" t="s">
        <v>249</v>
      </c>
      <c r="H8" s="125">
        <v>35525</v>
      </c>
      <c r="I8" s="306"/>
      <c r="J8" s="304"/>
      <c r="K8" s="265"/>
      <c r="L8" s="105">
        <v>3366</v>
      </c>
      <c r="M8" s="204"/>
      <c r="N8" s="217"/>
      <c r="O8" s="105">
        <v>4435</v>
      </c>
      <c r="P8" s="232"/>
      <c r="Q8" s="217"/>
      <c r="R8" s="105">
        <v>3104</v>
      </c>
      <c r="S8" s="232"/>
      <c r="T8" s="217"/>
      <c r="U8" s="105">
        <v>2277</v>
      </c>
      <c r="V8" s="232"/>
      <c r="W8" s="217"/>
      <c r="X8" s="132">
        <f t="shared" si="0"/>
        <v>13182</v>
      </c>
      <c r="Y8" s="232"/>
      <c r="Z8" s="236"/>
      <c r="AA8" s="132">
        <v>1853</v>
      </c>
      <c r="AB8" s="232"/>
      <c r="AC8" s="217"/>
      <c r="AD8" s="132">
        <v>2004</v>
      </c>
      <c r="AE8" s="232"/>
      <c r="AF8" s="217"/>
      <c r="AG8" s="132">
        <v>2504</v>
      </c>
      <c r="AH8" s="232"/>
      <c r="AI8" s="217"/>
      <c r="AJ8" s="169"/>
      <c r="AK8" s="232"/>
      <c r="AL8" s="217"/>
      <c r="AM8" s="131">
        <f t="shared" ref="AM8:AM12" si="1">+AA8+AD8+AG8+AJ8</f>
        <v>6361</v>
      </c>
      <c r="AN8" s="234"/>
      <c r="AO8" s="234"/>
      <c r="AP8" s="236"/>
      <c r="AQ8" s="132"/>
      <c r="AR8" s="232"/>
      <c r="AS8" s="217"/>
      <c r="AT8" s="170"/>
      <c r="AU8" s="232"/>
      <c r="AV8" s="217"/>
      <c r="AW8" s="170"/>
      <c r="AX8" s="232"/>
      <c r="AY8" s="217"/>
      <c r="AZ8" s="170"/>
      <c r="BA8" s="232"/>
      <c r="BB8" s="217"/>
      <c r="BC8" s="131">
        <f t="shared" ref="BC8:BC10" si="2">+AQ8+AT8+AW8+AZ8</f>
        <v>0</v>
      </c>
      <c r="BD8" s="234"/>
      <c r="BE8" s="234"/>
      <c r="BF8" s="236"/>
      <c r="BG8" s="141">
        <f t="shared" ref="BG8:BG12" si="3">+BC8+AM8+X8</f>
        <v>19543</v>
      </c>
      <c r="BH8" s="219"/>
      <c r="BI8" s="238"/>
    </row>
    <row r="9" spans="1:61" ht="24" x14ac:dyDescent="0.2">
      <c r="A9" s="92"/>
      <c r="B9" s="300"/>
      <c r="C9" s="305"/>
      <c r="D9" s="294" t="s">
        <v>143</v>
      </c>
      <c r="E9" s="294" t="s">
        <v>50</v>
      </c>
      <c r="F9" s="297" t="s">
        <v>149</v>
      </c>
      <c r="G9" s="124" t="s">
        <v>147</v>
      </c>
      <c r="H9" s="125">
        <v>124055</v>
      </c>
      <c r="I9" s="298">
        <v>143257</v>
      </c>
      <c r="J9" s="304"/>
      <c r="K9" s="247">
        <v>2519011268.8000002</v>
      </c>
      <c r="L9" s="105">
        <v>11378</v>
      </c>
      <c r="M9" s="203">
        <f>SUM(L9:L10)</f>
        <v>14568</v>
      </c>
      <c r="N9" s="217">
        <f>+M9/I9</f>
        <v>0.10169136586693844</v>
      </c>
      <c r="O9" s="105">
        <v>14287</v>
      </c>
      <c r="P9" s="232">
        <f>SUM(O9:O10)</f>
        <v>18053</v>
      </c>
      <c r="Q9" s="217">
        <f>(M9+P9)/I9</f>
        <v>0.22770964071563693</v>
      </c>
      <c r="R9" s="105">
        <v>8641</v>
      </c>
      <c r="S9" s="232">
        <f>SUM(R9:R10)</f>
        <v>10304</v>
      </c>
      <c r="T9" s="217">
        <f>(P9+M9+S9)/I9</f>
        <v>0.29963631794606893</v>
      </c>
      <c r="U9" s="105">
        <v>7178</v>
      </c>
      <c r="V9" s="232">
        <f>SUM(U9:U10)</f>
        <v>7505</v>
      </c>
      <c r="W9" s="217">
        <f>($S$9+$P$9+$M$9+$V$9)/$I$9</f>
        <v>0.35202468291252781</v>
      </c>
      <c r="X9" s="135">
        <f t="shared" si="0"/>
        <v>41484</v>
      </c>
      <c r="Y9" s="232">
        <f>SUM(X9:X10)</f>
        <v>50430</v>
      </c>
      <c r="Z9" s="236">
        <f>+Y9/$I$9</f>
        <v>0.35202468291252781</v>
      </c>
      <c r="AA9" s="132">
        <v>8763</v>
      </c>
      <c r="AB9" s="232">
        <f>SUM(AA9:AA10)</f>
        <v>9311</v>
      </c>
      <c r="AC9" s="217">
        <f>($S$9+$P$9+$M$9+$V$9+$AB$9)/$I$9</f>
        <v>0.41701976168703797</v>
      </c>
      <c r="AD9" s="132">
        <v>8805</v>
      </c>
      <c r="AE9" s="232">
        <f>SUM(AD9:AD10)</f>
        <v>9459</v>
      </c>
      <c r="AF9" s="217">
        <f>($S$9+$P$9+$M$9+$V$9+$AB$9+$AE$9)/$I$9</f>
        <v>0.48304794879133306</v>
      </c>
      <c r="AG9" s="132">
        <v>10874</v>
      </c>
      <c r="AH9" s="232">
        <f>SUM(AG9:AG10)</f>
        <v>21709</v>
      </c>
      <c r="AI9" s="217">
        <f>($S$9+$P$9+$M$9+$V$9+$AB$9+$AE$9+$AH$9)/$I$9</f>
        <v>0.63458679157039444</v>
      </c>
      <c r="AJ9" s="169"/>
      <c r="AK9" s="232">
        <f>SUM(AJ9:AJ10)</f>
        <v>0</v>
      </c>
      <c r="AL9" s="217">
        <f>($S$9+$P$9+$M$9+$V$9+$AB$9+$AE$9+$AH$9+$AK$9)/$I$9</f>
        <v>0.63458679157039444</v>
      </c>
      <c r="AM9" s="131">
        <f t="shared" si="1"/>
        <v>28442</v>
      </c>
      <c r="AN9" s="233">
        <f>SUM(AM9:AM10)</f>
        <v>40479</v>
      </c>
      <c r="AO9" s="233">
        <f>+AN9+Y9</f>
        <v>90909</v>
      </c>
      <c r="AP9" s="236">
        <f>+AO9/I9</f>
        <v>0.63458679157039444</v>
      </c>
      <c r="AQ9" s="132"/>
      <c r="AR9" s="232">
        <f>SUM(AQ9:AQ10)</f>
        <v>0</v>
      </c>
      <c r="AS9" s="217">
        <f>($S$9+$P$9+$M$9+$V$9+$AB$9+$AE$9+$AH$9+$AK$9+$AR$9)/$I$9</f>
        <v>0.63458679157039444</v>
      </c>
      <c r="AT9" s="170"/>
      <c r="AU9" s="232">
        <f>SUM(AT9:AT10)</f>
        <v>0</v>
      </c>
      <c r="AV9" s="217">
        <f>($S$9+$P$9+$M$9+$V$9+$AB$9+$AE$9+$AH$9+$AK$9+$AR$9+$AU$9)/$I$9</f>
        <v>0.63458679157039444</v>
      </c>
      <c r="AW9" s="170"/>
      <c r="AX9" s="232">
        <f>SUM(AW9:AW10)</f>
        <v>0</v>
      </c>
      <c r="AY9" s="217">
        <f>($S$9+$P$9+$M$9+$V$9+$AB$9+$AE$9+$AH$9+$AK$9+$AR$9+$AU$9+$AX$9)/$I$9</f>
        <v>0.63458679157039444</v>
      </c>
      <c r="AZ9" s="170"/>
      <c r="BA9" s="232">
        <f>SUM(AZ9:AZ10)</f>
        <v>0</v>
      </c>
      <c r="BB9" s="217">
        <f>($S$9+$P$9+$M$9+$V$9+$AB$9+$AE$9+$AH$9+$AK$9+$AR$9+$AU$9+$AX$9+BA9)/$I$9</f>
        <v>0.63458679157039444</v>
      </c>
      <c r="BC9" s="131">
        <f t="shared" si="2"/>
        <v>0</v>
      </c>
      <c r="BD9" s="233">
        <f>SUM(BC9:BC10)</f>
        <v>0</v>
      </c>
      <c r="BE9" s="235">
        <f t="shared" ref="BE9" si="4">+BD9+AO9</f>
        <v>90909</v>
      </c>
      <c r="BF9" s="236">
        <f>+BE9/I9</f>
        <v>0.63458679157039444</v>
      </c>
      <c r="BG9" s="141">
        <f t="shared" si="3"/>
        <v>69926</v>
      </c>
      <c r="BH9" s="241">
        <f>SUM(BG9:BG10)</f>
        <v>90909</v>
      </c>
      <c r="BI9" s="237">
        <f>+BH9/I9</f>
        <v>0.63458679157039444</v>
      </c>
    </row>
    <row r="10" spans="1:61" ht="24.75" thickBot="1" x14ac:dyDescent="0.25">
      <c r="A10" s="92"/>
      <c r="B10" s="300"/>
      <c r="C10" s="305"/>
      <c r="D10" s="294"/>
      <c r="E10" s="294"/>
      <c r="F10" s="297"/>
      <c r="G10" s="124" t="s">
        <v>148</v>
      </c>
      <c r="H10" s="125">
        <v>19202</v>
      </c>
      <c r="I10" s="299"/>
      <c r="J10" s="304"/>
      <c r="K10" s="265"/>
      <c r="L10" s="105">
        <v>3190</v>
      </c>
      <c r="M10" s="204"/>
      <c r="N10" s="217"/>
      <c r="O10" s="105">
        <v>3766</v>
      </c>
      <c r="P10" s="232"/>
      <c r="Q10" s="217"/>
      <c r="R10" s="105">
        <v>1663</v>
      </c>
      <c r="S10" s="232"/>
      <c r="T10" s="217"/>
      <c r="U10" s="105">
        <v>327</v>
      </c>
      <c r="V10" s="232"/>
      <c r="W10" s="217"/>
      <c r="X10" s="135">
        <f t="shared" si="0"/>
        <v>8946</v>
      </c>
      <c r="Y10" s="232"/>
      <c r="Z10" s="236"/>
      <c r="AA10" s="132">
        <v>548</v>
      </c>
      <c r="AB10" s="232"/>
      <c r="AC10" s="217"/>
      <c r="AD10" s="132">
        <v>654</v>
      </c>
      <c r="AE10" s="232"/>
      <c r="AF10" s="217"/>
      <c r="AG10" s="132">
        <v>10835</v>
      </c>
      <c r="AH10" s="232"/>
      <c r="AI10" s="217"/>
      <c r="AJ10" s="169"/>
      <c r="AK10" s="232"/>
      <c r="AL10" s="217"/>
      <c r="AM10" s="131">
        <f t="shared" si="1"/>
        <v>12037</v>
      </c>
      <c r="AN10" s="234"/>
      <c r="AO10" s="234"/>
      <c r="AP10" s="236"/>
      <c r="AQ10" s="132"/>
      <c r="AR10" s="232"/>
      <c r="AS10" s="217"/>
      <c r="AT10" s="170"/>
      <c r="AU10" s="232"/>
      <c r="AV10" s="217"/>
      <c r="AW10" s="170"/>
      <c r="AX10" s="232"/>
      <c r="AY10" s="217"/>
      <c r="AZ10" s="170"/>
      <c r="BA10" s="232"/>
      <c r="BB10" s="217"/>
      <c r="BC10" s="131">
        <f t="shared" si="2"/>
        <v>0</v>
      </c>
      <c r="BD10" s="234"/>
      <c r="BE10" s="234"/>
      <c r="BF10" s="236"/>
      <c r="BG10" s="141">
        <f t="shared" si="3"/>
        <v>20983</v>
      </c>
      <c r="BH10" s="219"/>
      <c r="BI10" s="239"/>
    </row>
    <row r="11" spans="1:61" ht="24" x14ac:dyDescent="0.2">
      <c r="A11" s="92"/>
      <c r="B11" s="300" t="s">
        <v>64</v>
      </c>
      <c r="C11" s="303" t="s">
        <v>8</v>
      </c>
      <c r="D11" s="294" t="s">
        <v>153</v>
      </c>
      <c r="E11" s="294" t="s">
        <v>9</v>
      </c>
      <c r="F11" s="297" t="s">
        <v>150</v>
      </c>
      <c r="G11" s="126" t="s">
        <v>141</v>
      </c>
      <c r="H11" s="127">
        <v>600</v>
      </c>
      <c r="I11" s="298">
        <v>1600</v>
      </c>
      <c r="J11" s="88" t="s">
        <v>11</v>
      </c>
      <c r="K11" s="247">
        <v>1370231000</v>
      </c>
      <c r="L11" s="105">
        <v>4</v>
      </c>
      <c r="M11" s="203">
        <f>SUM(L11:L12)</f>
        <v>17</v>
      </c>
      <c r="N11" s="153">
        <f>+L11/H11</f>
        <v>6.6666666666666671E-3</v>
      </c>
      <c r="O11" s="105">
        <v>18</v>
      </c>
      <c r="P11" s="232">
        <f>SUM(O11:O12)</f>
        <v>40</v>
      </c>
      <c r="Q11" s="217">
        <f>(M11+P11)/I11</f>
        <v>3.5624999999999997E-2</v>
      </c>
      <c r="R11" s="105">
        <v>39</v>
      </c>
      <c r="S11" s="232">
        <f>SUM(R11:R12)</f>
        <v>77</v>
      </c>
      <c r="T11" s="217">
        <f>(P11+M11+S11)/I11</f>
        <v>8.3750000000000005E-2</v>
      </c>
      <c r="U11" s="105">
        <v>45</v>
      </c>
      <c r="V11" s="232">
        <f>SUM(U11:U12)</f>
        <v>59</v>
      </c>
      <c r="W11" s="217">
        <f>($S$11+$P$11+$M$11+$V$11)/$I$11</f>
        <v>0.120625</v>
      </c>
      <c r="X11" s="135">
        <f t="shared" si="0"/>
        <v>106</v>
      </c>
      <c r="Y11" s="232">
        <f>SUM(X11:X12)</f>
        <v>193</v>
      </c>
      <c r="Z11" s="236">
        <f>+Y11/$I$11</f>
        <v>0.120625</v>
      </c>
      <c r="AA11" s="132">
        <v>62</v>
      </c>
      <c r="AB11" s="232">
        <f>SUM(AA11:AA12)</f>
        <v>101</v>
      </c>
      <c r="AC11" s="217">
        <f>($S$11+$P$11+$M$11+$V$11+$AB$11)/$I$11</f>
        <v>0.18375</v>
      </c>
      <c r="AD11" s="132">
        <v>90</v>
      </c>
      <c r="AE11" s="232">
        <f>SUM(AD11:AD12)</f>
        <v>127</v>
      </c>
      <c r="AF11" s="217">
        <f>($S$11+$P$11+$M$11+$V$11+$AB$11+$AE$11)/$I$11</f>
        <v>0.263125</v>
      </c>
      <c r="AG11" s="132">
        <v>114</v>
      </c>
      <c r="AH11" s="232">
        <f>SUM(AG11:AG12)</f>
        <v>163</v>
      </c>
      <c r="AI11" s="217">
        <f>($S$11+$P$11+$M$11+$V$11+$AB$11+$AE$11+$AH$11)/$I$11</f>
        <v>0.36499999999999999</v>
      </c>
      <c r="AJ11" s="169"/>
      <c r="AK11" s="232">
        <f>SUM(AJ11:AJ12)</f>
        <v>0</v>
      </c>
      <c r="AL11" s="217">
        <f>($S$11+$P$11+$M$11+$V$11+$AB$11+$AE$11+$AH$11+$AK$11)/$I$11</f>
        <v>0.36499999999999999</v>
      </c>
      <c r="AM11" s="131">
        <f>+AA11+AD11+AG11+AJ11</f>
        <v>266</v>
      </c>
      <c r="AN11" s="233">
        <f>SUM(AM11:AM12)</f>
        <v>391</v>
      </c>
      <c r="AO11" s="233">
        <f>+AN11+Y11</f>
        <v>584</v>
      </c>
      <c r="AP11" s="236">
        <f>+AO11/I11</f>
        <v>0.36499999999999999</v>
      </c>
      <c r="AQ11" s="132"/>
      <c r="AR11" s="232">
        <f>SUM(AQ11:AQ12)</f>
        <v>0</v>
      </c>
      <c r="AS11" s="217">
        <f>($S$11+$P$11+$M$11+$V$11+$AB$11+$AE$11+$AH$11+$AK$11+$AR$11)/$I$11</f>
        <v>0.36499999999999999</v>
      </c>
      <c r="AT11" s="170"/>
      <c r="AU11" s="232">
        <f>SUM(AT11:AT12)</f>
        <v>0</v>
      </c>
      <c r="AV11" s="217">
        <f>($S$11+$P$11+$M$11+$V$11+$AB$11+$AE$11+$AH$11+$AK$11+$AR$11+$AU$11)/$I$11</f>
        <v>0.36499999999999999</v>
      </c>
      <c r="AW11" s="170"/>
      <c r="AX11" s="232">
        <f>SUM(AW11:AW12)</f>
        <v>0</v>
      </c>
      <c r="AY11" s="217">
        <f>($S$11+$P$11+$M$11+$V$11+$AB$11+$AE$11+$AH$11+$AK$11+$AR$11+$AU$11+$AX$11)/$I$11</f>
        <v>0.36499999999999999</v>
      </c>
      <c r="AZ11" s="170"/>
      <c r="BA11" s="232">
        <f>SUM(AZ11:AZ12)</f>
        <v>0</v>
      </c>
      <c r="BB11" s="217">
        <f>($S$11+$P$11+$M$11+$V$11+$AB$11+$AE$11+$AH$11+$AK$11+$AR$11+$AU$11+$AX$11+BA11)/$I$11</f>
        <v>0.36499999999999999</v>
      </c>
      <c r="BC11" s="131">
        <f>+AQ11+AT11+AW11+AZ11</f>
        <v>0</v>
      </c>
      <c r="BD11" s="233">
        <f>SUM(BC11:BC12)</f>
        <v>0</v>
      </c>
      <c r="BE11" s="235">
        <f t="shared" ref="BE11" si="5">+BD11+AO11</f>
        <v>584</v>
      </c>
      <c r="BF11" s="236">
        <f>+BE11/I11</f>
        <v>0.36499999999999999</v>
      </c>
      <c r="BG11" s="141">
        <f t="shared" si="3"/>
        <v>372</v>
      </c>
      <c r="BH11" s="241">
        <f>SUM(BG11:BG12)</f>
        <v>584</v>
      </c>
      <c r="BI11" s="237">
        <f>+BH11/I11</f>
        <v>0.36499999999999999</v>
      </c>
    </row>
    <row r="12" spans="1:61" ht="24" x14ac:dyDescent="0.2">
      <c r="A12" s="92"/>
      <c r="B12" s="300"/>
      <c r="C12" s="305"/>
      <c r="D12" s="294"/>
      <c r="E12" s="294"/>
      <c r="F12" s="297"/>
      <c r="G12" s="126" t="s">
        <v>235</v>
      </c>
      <c r="H12" s="127">
        <v>1000</v>
      </c>
      <c r="I12" s="299"/>
      <c r="J12" s="88" t="s">
        <v>54</v>
      </c>
      <c r="K12" s="247"/>
      <c r="L12" s="105">
        <v>13</v>
      </c>
      <c r="M12" s="204"/>
      <c r="N12" s="153">
        <f>+L12/H12</f>
        <v>1.2999999999999999E-2</v>
      </c>
      <c r="O12" s="105">
        <v>22</v>
      </c>
      <c r="P12" s="232"/>
      <c r="Q12" s="217"/>
      <c r="R12" s="105">
        <v>38</v>
      </c>
      <c r="S12" s="232"/>
      <c r="T12" s="217"/>
      <c r="U12" s="105">
        <v>14</v>
      </c>
      <c r="V12" s="232"/>
      <c r="W12" s="217"/>
      <c r="X12" s="135">
        <f t="shared" si="0"/>
        <v>87</v>
      </c>
      <c r="Y12" s="232"/>
      <c r="Z12" s="236"/>
      <c r="AA12" s="132">
        <v>39</v>
      </c>
      <c r="AB12" s="232"/>
      <c r="AC12" s="217"/>
      <c r="AD12" s="132">
        <v>37</v>
      </c>
      <c r="AE12" s="232"/>
      <c r="AF12" s="217"/>
      <c r="AG12" s="132">
        <v>49</v>
      </c>
      <c r="AH12" s="232"/>
      <c r="AI12" s="217"/>
      <c r="AJ12" s="169"/>
      <c r="AK12" s="232"/>
      <c r="AL12" s="217"/>
      <c r="AM12" s="131">
        <f t="shared" si="1"/>
        <v>125</v>
      </c>
      <c r="AN12" s="234"/>
      <c r="AO12" s="234"/>
      <c r="AP12" s="236"/>
      <c r="AQ12" s="132"/>
      <c r="AR12" s="232"/>
      <c r="AS12" s="217"/>
      <c r="AT12" s="171"/>
      <c r="AU12" s="232"/>
      <c r="AV12" s="217"/>
      <c r="AW12" s="170"/>
      <c r="AX12" s="232"/>
      <c r="AY12" s="217"/>
      <c r="AZ12" s="170"/>
      <c r="BA12" s="232"/>
      <c r="BB12" s="217"/>
      <c r="BC12" s="131">
        <f t="shared" ref="BC12" si="6">+AQ12+AT12+AW12+AZ12</f>
        <v>0</v>
      </c>
      <c r="BD12" s="234"/>
      <c r="BE12" s="234"/>
      <c r="BF12" s="236"/>
      <c r="BG12" s="141">
        <f t="shared" si="3"/>
        <v>212</v>
      </c>
      <c r="BH12" s="219"/>
      <c r="BI12" s="238"/>
    </row>
    <row r="13" spans="1:61" ht="36" x14ac:dyDescent="0.2">
      <c r="A13" s="92"/>
      <c r="B13" s="300"/>
      <c r="C13" s="295"/>
      <c r="D13" s="128" t="s">
        <v>152</v>
      </c>
      <c r="E13" s="128" t="s">
        <v>10</v>
      </c>
      <c r="F13" s="126" t="s">
        <v>151</v>
      </c>
      <c r="G13" s="248"/>
      <c r="H13" s="248"/>
      <c r="I13" s="146">
        <v>10000</v>
      </c>
      <c r="J13" s="4" t="s">
        <v>11</v>
      </c>
      <c r="K13" s="90">
        <v>1147912526</v>
      </c>
      <c r="L13" s="105">
        <v>2246</v>
      </c>
      <c r="M13" s="154">
        <f>+L13</f>
        <v>2246</v>
      </c>
      <c r="N13" s="153">
        <f t="shared" ref="N13:N19" si="7">+L13/I13</f>
        <v>0.22459999999999999</v>
      </c>
      <c r="O13" s="105">
        <v>4563</v>
      </c>
      <c r="P13" s="172">
        <f>+O13</f>
        <v>4563</v>
      </c>
      <c r="Q13" s="173">
        <f>+O13/I13</f>
        <v>0.45629999999999998</v>
      </c>
      <c r="R13" s="105">
        <v>5276</v>
      </c>
      <c r="S13" s="172">
        <f>+R13</f>
        <v>5276</v>
      </c>
      <c r="T13" s="153">
        <f>+R13/I13</f>
        <v>0.52759999999999996</v>
      </c>
      <c r="U13" s="105">
        <v>5892</v>
      </c>
      <c r="V13" s="172">
        <f>+U13</f>
        <v>5892</v>
      </c>
      <c r="W13" s="153">
        <f>+U13/I13</f>
        <v>0.58919999999999995</v>
      </c>
      <c r="X13" s="135">
        <f>INDEX(L13:U13,COUNTA(L13:U13))</f>
        <v>5892</v>
      </c>
      <c r="Y13" s="172">
        <f>+X13</f>
        <v>5892</v>
      </c>
      <c r="Z13" s="155">
        <f>+X13/$I$13</f>
        <v>0.58919999999999995</v>
      </c>
      <c r="AA13" s="132">
        <v>6106</v>
      </c>
      <c r="AB13" s="93">
        <f>+AA13</f>
        <v>6106</v>
      </c>
      <c r="AC13" s="153">
        <f>+AA13/$I$13</f>
        <v>0.61060000000000003</v>
      </c>
      <c r="AD13" s="132">
        <v>6470</v>
      </c>
      <c r="AE13" s="93">
        <f>+AD13</f>
        <v>6470</v>
      </c>
      <c r="AF13" s="153">
        <f>+AD13/$I$13</f>
        <v>0.64700000000000002</v>
      </c>
      <c r="AG13" s="132">
        <v>7304</v>
      </c>
      <c r="AH13" s="93">
        <f>+AG13</f>
        <v>7304</v>
      </c>
      <c r="AI13" s="153">
        <f>+AG13/$I$13</f>
        <v>0.73040000000000005</v>
      </c>
      <c r="AJ13" s="132"/>
      <c r="AK13" s="174">
        <f>+AJ13</f>
        <v>0</v>
      </c>
      <c r="AL13" s="153">
        <f>+AJ13/$I$13</f>
        <v>0</v>
      </c>
      <c r="AM13" s="135">
        <f>INDEX(AA13:AG13,COUNTA(AA13:AG13))</f>
        <v>7304</v>
      </c>
      <c r="AN13" s="100">
        <f>AM13</f>
        <v>7304</v>
      </c>
      <c r="AO13" s="100">
        <f>+AM13</f>
        <v>7304</v>
      </c>
      <c r="AP13" s="155">
        <f>+AM13/$I$13</f>
        <v>0.73040000000000005</v>
      </c>
      <c r="AQ13" s="132"/>
      <c r="AR13" s="94"/>
      <c r="AS13" s="153">
        <f>+AQ13/$I$13</f>
        <v>0</v>
      </c>
      <c r="AT13" s="170"/>
      <c r="AU13" s="175">
        <f>+AT13</f>
        <v>0</v>
      </c>
      <c r="AV13" s="153">
        <f>+AT13/$I$13</f>
        <v>0</v>
      </c>
      <c r="AW13" s="132" t="s">
        <v>258</v>
      </c>
      <c r="AX13" s="174" t="str">
        <f>+AW13</f>
        <v xml:space="preserve"> </v>
      </c>
      <c r="AY13" s="153" t="e">
        <f>+AW13/$I$13</f>
        <v>#VALUE!</v>
      </c>
      <c r="AZ13" s="132" t="s">
        <v>258</v>
      </c>
      <c r="BA13" s="174" t="str">
        <f>+AZ13</f>
        <v xml:space="preserve"> </v>
      </c>
      <c r="BB13" s="153" t="e">
        <f>+AZ13/$I$13</f>
        <v>#VALUE!</v>
      </c>
      <c r="BC13" s="135">
        <f>INDEX(AQ13:AW13,COUNTA(AQ13:AW13))</f>
        <v>0</v>
      </c>
      <c r="BD13" s="102">
        <f>+BC13</f>
        <v>0</v>
      </c>
      <c r="BE13" s="100" t="s">
        <v>258</v>
      </c>
      <c r="BF13" s="155">
        <f>+BC13/$I$13</f>
        <v>0</v>
      </c>
      <c r="BG13" s="135">
        <v>7304</v>
      </c>
      <c r="BH13" s="116">
        <f>BG13</f>
        <v>7304</v>
      </c>
      <c r="BI13" s="188">
        <f>+BG13/$I$13</f>
        <v>0.73040000000000005</v>
      </c>
    </row>
    <row r="14" spans="1:61" ht="24" x14ac:dyDescent="0.2">
      <c r="A14" s="92"/>
      <c r="B14" s="300" t="s">
        <v>65</v>
      </c>
      <c r="C14" s="301" t="s">
        <v>12</v>
      </c>
      <c r="D14" s="128" t="s">
        <v>155</v>
      </c>
      <c r="E14" s="128" t="s">
        <v>51</v>
      </c>
      <c r="F14" s="126" t="s">
        <v>154</v>
      </c>
      <c r="G14" s="248"/>
      <c r="H14" s="248"/>
      <c r="I14" s="146">
        <v>801000</v>
      </c>
      <c r="J14" s="4" t="s">
        <v>52</v>
      </c>
      <c r="K14" s="90">
        <v>35602856176.5</v>
      </c>
      <c r="L14" s="105">
        <v>91097</v>
      </c>
      <c r="M14" s="154">
        <v>91097</v>
      </c>
      <c r="N14" s="153">
        <f>+L14/$I$14</f>
        <v>0.113729088639201</v>
      </c>
      <c r="O14" s="105">
        <v>158278</v>
      </c>
      <c r="P14" s="172">
        <v>158278</v>
      </c>
      <c r="Q14" s="173">
        <f>+O14/$I$14</f>
        <v>0.19760049937578028</v>
      </c>
      <c r="R14" s="105">
        <v>222455</v>
      </c>
      <c r="S14" s="172">
        <v>222455</v>
      </c>
      <c r="T14" s="153">
        <f>+R14/$I$14</f>
        <v>0.27772159800249691</v>
      </c>
      <c r="U14" s="105">
        <v>272846</v>
      </c>
      <c r="V14" s="172">
        <v>272846</v>
      </c>
      <c r="W14" s="153">
        <f>+U14/$I$14</f>
        <v>0.34063171036204742</v>
      </c>
      <c r="X14" s="135">
        <f>INDEX(L14:U14,COUNTA(L14:U14))</f>
        <v>272846</v>
      </c>
      <c r="Y14" s="172">
        <f>+X14</f>
        <v>272846</v>
      </c>
      <c r="Z14" s="155">
        <f>+X14/$I$14</f>
        <v>0.34063171036204742</v>
      </c>
      <c r="AA14" s="132">
        <v>264258</v>
      </c>
      <c r="AB14" s="93">
        <v>264258</v>
      </c>
      <c r="AC14" s="153">
        <f>+AA14/$I$14</f>
        <v>0.32991011235955059</v>
      </c>
      <c r="AD14" s="132">
        <v>350475</v>
      </c>
      <c r="AE14" s="93">
        <v>350475</v>
      </c>
      <c r="AF14" s="153">
        <f>+AD14/$I$14</f>
        <v>0.43754681647940075</v>
      </c>
      <c r="AG14" s="132">
        <v>454162</v>
      </c>
      <c r="AH14" s="93">
        <v>454162</v>
      </c>
      <c r="AI14" s="153">
        <f>+AG14/$I$14</f>
        <v>0.56699375780274652</v>
      </c>
      <c r="AJ14" s="132"/>
      <c r="AK14" s="174">
        <f>+AJ14</f>
        <v>0</v>
      </c>
      <c r="AL14" s="153">
        <f>+AJ14/$I$14</f>
        <v>0</v>
      </c>
      <c r="AM14" s="135">
        <f>INDEX(AA14:AG14,COUNTA(AA14:AG14))</f>
        <v>454162</v>
      </c>
      <c r="AN14" s="100">
        <f t="shared" ref="AN14:AN23" si="8">AM14</f>
        <v>454162</v>
      </c>
      <c r="AO14" s="100">
        <f>+AM14</f>
        <v>454162</v>
      </c>
      <c r="AP14" s="155">
        <f>+AM14/$I$14</f>
        <v>0.56699375780274652</v>
      </c>
      <c r="AQ14" s="132"/>
      <c r="AR14" s="94"/>
      <c r="AS14" s="153">
        <f>+AQ14/$I$14</f>
        <v>0</v>
      </c>
      <c r="AT14" s="168"/>
      <c r="AU14" s="176"/>
      <c r="AV14" s="153">
        <f>+AT14/$I$14</f>
        <v>0</v>
      </c>
      <c r="AW14" s="170"/>
      <c r="AX14" s="176"/>
      <c r="AY14" s="153">
        <f>+AW14/$I$14</f>
        <v>0</v>
      </c>
      <c r="AZ14" s="170"/>
      <c r="BA14" s="176"/>
      <c r="BB14" s="153">
        <f>+AZ14/$I$14</f>
        <v>0</v>
      </c>
      <c r="BC14" s="170"/>
      <c r="BD14" s="176"/>
      <c r="BE14" s="115">
        <f t="shared" ref="BE14:BE43" si="9">+AQ14+AS14+AU14+BC14</f>
        <v>0</v>
      </c>
      <c r="BF14" s="155">
        <f>+BC14/$I$14</f>
        <v>0</v>
      </c>
      <c r="BG14" s="135">
        <v>454162</v>
      </c>
      <c r="BH14" s="116">
        <f>BG14</f>
        <v>454162</v>
      </c>
      <c r="BI14" s="188">
        <f>+BG14/$I$14</f>
        <v>0.56699375780274652</v>
      </c>
    </row>
    <row r="15" spans="1:61" ht="24" x14ac:dyDescent="0.2">
      <c r="A15" s="92"/>
      <c r="B15" s="300"/>
      <c r="C15" s="301"/>
      <c r="D15" s="128" t="s">
        <v>157</v>
      </c>
      <c r="E15" s="128" t="s">
        <v>53</v>
      </c>
      <c r="F15" s="126" t="s">
        <v>156</v>
      </c>
      <c r="G15" s="248"/>
      <c r="H15" s="248"/>
      <c r="I15" s="146">
        <v>282</v>
      </c>
      <c r="J15" s="4" t="s">
        <v>52</v>
      </c>
      <c r="K15" s="90">
        <v>275599093</v>
      </c>
      <c r="L15" s="105">
        <v>282</v>
      </c>
      <c r="M15" s="154">
        <v>91097</v>
      </c>
      <c r="N15" s="153">
        <f>+L15/$I$14</f>
        <v>3.5205992509363293E-4</v>
      </c>
      <c r="O15" s="105">
        <v>285</v>
      </c>
      <c r="P15" s="172">
        <v>158278</v>
      </c>
      <c r="Q15" s="173">
        <f>+O15/$I$14</f>
        <v>3.5580524344569286E-4</v>
      </c>
      <c r="R15" s="105">
        <v>285</v>
      </c>
      <c r="S15" s="172">
        <v>222455</v>
      </c>
      <c r="T15" s="153">
        <f>+R15/$I$14</f>
        <v>3.5580524344569286E-4</v>
      </c>
      <c r="U15" s="105">
        <v>285</v>
      </c>
      <c r="V15" s="172">
        <v>272846</v>
      </c>
      <c r="W15" s="153">
        <f>+U15/$I$14</f>
        <v>3.5580524344569286E-4</v>
      </c>
      <c r="X15" s="135">
        <f>INDEX(L15:U15,COUNTA(L15:U15))</f>
        <v>285</v>
      </c>
      <c r="Y15" s="172">
        <f>+X15</f>
        <v>285</v>
      </c>
      <c r="Z15" s="155">
        <f>+X15/$I$14</f>
        <v>3.5580524344569286E-4</v>
      </c>
      <c r="AA15" s="132">
        <v>285</v>
      </c>
      <c r="AB15" s="93">
        <f>+AA15</f>
        <v>285</v>
      </c>
      <c r="AC15" s="153">
        <f>+AA15/$I$14</f>
        <v>3.5580524344569286E-4</v>
      </c>
      <c r="AD15" s="132">
        <v>285</v>
      </c>
      <c r="AE15" s="93">
        <f>+AD15</f>
        <v>285</v>
      </c>
      <c r="AF15" s="153">
        <f>+AD15/$I$14</f>
        <v>3.5580524344569286E-4</v>
      </c>
      <c r="AG15" s="132">
        <v>285</v>
      </c>
      <c r="AH15" s="93">
        <f>+AG15</f>
        <v>285</v>
      </c>
      <c r="AI15" s="153">
        <f>+AG15/$I$14</f>
        <v>3.5580524344569286E-4</v>
      </c>
      <c r="AJ15" s="132"/>
      <c r="AK15" s="174">
        <f>+AJ15</f>
        <v>0</v>
      </c>
      <c r="AL15" s="153">
        <f>+AJ15/$I$14</f>
        <v>0</v>
      </c>
      <c r="AM15" s="135">
        <f>INDEX(AA15:AG15,COUNTA(AA15:AG15))</f>
        <v>285</v>
      </c>
      <c r="AN15" s="100">
        <f t="shared" si="8"/>
        <v>285</v>
      </c>
      <c r="AO15" s="100">
        <f t="shared" ref="AO15:AO23" si="10">+AM15</f>
        <v>285</v>
      </c>
      <c r="AP15" s="155">
        <f t="shared" ref="AP15" si="11">+AM15/$I$14</f>
        <v>3.5580524344569286E-4</v>
      </c>
      <c r="AQ15" s="132"/>
      <c r="AR15" s="94"/>
      <c r="AS15" s="153">
        <f>+AQ15/$I$14</f>
        <v>0</v>
      </c>
      <c r="AT15" s="168"/>
      <c r="AU15" s="176"/>
      <c r="AV15" s="153">
        <f>+AT15/$I$14</f>
        <v>0</v>
      </c>
      <c r="AW15" s="170"/>
      <c r="AX15" s="176"/>
      <c r="AY15" s="153">
        <f>+AW15/$I$14</f>
        <v>0</v>
      </c>
      <c r="AZ15" s="170"/>
      <c r="BA15" s="176"/>
      <c r="BB15" s="153">
        <f>+AZ15/$I$14</f>
        <v>0</v>
      </c>
      <c r="BC15" s="170"/>
      <c r="BD15" s="176"/>
      <c r="BE15" s="115">
        <f t="shared" si="9"/>
        <v>0</v>
      </c>
      <c r="BF15" s="155">
        <f>+BC15/$I$14</f>
        <v>0</v>
      </c>
      <c r="BG15" s="135">
        <v>285</v>
      </c>
      <c r="BH15" s="116">
        <f t="shared" ref="BH15:BH19" si="12">BG15</f>
        <v>285</v>
      </c>
      <c r="BI15" s="188">
        <f t="shared" ref="BI15:BI19" si="13">+BG15/$I$14</f>
        <v>3.5580524344569286E-4</v>
      </c>
    </row>
    <row r="16" spans="1:61" ht="24" x14ac:dyDescent="0.2">
      <c r="A16" s="92"/>
      <c r="B16" s="300"/>
      <c r="C16" s="301"/>
      <c r="D16" s="128" t="s">
        <v>159</v>
      </c>
      <c r="E16" s="128" t="s">
        <v>53</v>
      </c>
      <c r="F16" s="126" t="s">
        <v>158</v>
      </c>
      <c r="G16" s="248"/>
      <c r="H16" s="248"/>
      <c r="I16" s="147">
        <v>11</v>
      </c>
      <c r="J16" s="4" t="s">
        <v>52</v>
      </c>
      <c r="K16" s="90">
        <v>349007196</v>
      </c>
      <c r="L16" s="105">
        <v>11</v>
      </c>
      <c r="M16" s="154">
        <v>11</v>
      </c>
      <c r="N16" s="153">
        <f t="shared" si="7"/>
        <v>1</v>
      </c>
      <c r="O16" s="105">
        <v>11</v>
      </c>
      <c r="P16" s="172">
        <f>O16</f>
        <v>11</v>
      </c>
      <c r="Q16" s="153">
        <f>P16/I16</f>
        <v>1</v>
      </c>
      <c r="R16" s="105">
        <v>11</v>
      </c>
      <c r="S16" s="154">
        <f>R16</f>
        <v>11</v>
      </c>
      <c r="T16" s="177">
        <f>S16/I16</f>
        <v>1</v>
      </c>
      <c r="U16" s="105">
        <v>11</v>
      </c>
      <c r="V16" s="154">
        <f>U16</f>
        <v>11</v>
      </c>
      <c r="W16" s="153">
        <f t="shared" ref="W16:W23" si="14">+U16/$I$14</f>
        <v>1.3732833957553059E-5</v>
      </c>
      <c r="X16" s="135">
        <f t="shared" ref="X16:X46" si="15">+L16+O16+R16+U16</f>
        <v>44</v>
      </c>
      <c r="Y16" s="102">
        <f>X16</f>
        <v>44</v>
      </c>
      <c r="Z16" s="155">
        <f t="shared" ref="Z16:Z23" si="16">+X16/$I$14</f>
        <v>5.4931335830212238E-5</v>
      </c>
      <c r="AA16" s="132">
        <v>11</v>
      </c>
      <c r="AB16" s="178">
        <f>AA16</f>
        <v>11</v>
      </c>
      <c r="AC16" s="153">
        <f t="shared" ref="AC16:AC23" si="17">+AA16/$I$14</f>
        <v>1.3732833957553059E-5</v>
      </c>
      <c r="AD16" s="132">
        <v>11</v>
      </c>
      <c r="AE16" s="93">
        <f>AD16</f>
        <v>11</v>
      </c>
      <c r="AF16" s="153">
        <f t="shared" ref="AF16:AF23" si="18">+AD16/$I$14</f>
        <v>1.3732833957553059E-5</v>
      </c>
      <c r="AG16" s="132">
        <v>11</v>
      </c>
      <c r="AH16" s="93">
        <f>AG16</f>
        <v>11</v>
      </c>
      <c r="AI16" s="153">
        <f t="shared" ref="AI16:AI23" si="19">+AG16/$I$14</f>
        <v>1.3732833957553059E-5</v>
      </c>
      <c r="AJ16" s="169"/>
      <c r="AK16" s="93">
        <f>AJ16</f>
        <v>0</v>
      </c>
      <c r="AL16" s="177">
        <f>AK16/I16</f>
        <v>0</v>
      </c>
      <c r="AM16" s="137">
        <f t="shared" ref="AM16:AM50" si="20">+AA16+AC16+AG16+AJ16</f>
        <v>22.000013732833956</v>
      </c>
      <c r="AN16" s="100">
        <f t="shared" si="8"/>
        <v>22.000013732833956</v>
      </c>
      <c r="AO16" s="100">
        <f t="shared" si="10"/>
        <v>22.000013732833956</v>
      </c>
      <c r="AP16" s="155">
        <f>AO16/I16</f>
        <v>2.0000012484394505</v>
      </c>
      <c r="AQ16" s="132"/>
      <c r="AR16" s="94"/>
      <c r="AS16" s="179"/>
      <c r="AT16" s="170"/>
      <c r="AU16" s="176"/>
      <c r="AV16" s="179"/>
      <c r="AW16" s="170"/>
      <c r="AX16" s="176"/>
      <c r="AY16" s="179"/>
      <c r="AZ16" s="170"/>
      <c r="BA16" s="176"/>
      <c r="BB16" s="179"/>
      <c r="BC16" s="170"/>
      <c r="BD16" s="176"/>
      <c r="BE16" s="115">
        <f t="shared" si="9"/>
        <v>0</v>
      </c>
      <c r="BF16" s="179"/>
      <c r="BG16" s="141">
        <f t="shared" ref="BG16:BG45" si="21">+BE16+AM16+X16</f>
        <v>66.000013732833963</v>
      </c>
      <c r="BH16" s="116">
        <f t="shared" si="12"/>
        <v>66.000013732833963</v>
      </c>
      <c r="BI16" s="188">
        <f t="shared" si="13"/>
        <v>8.2397020889930035E-5</v>
      </c>
    </row>
    <row r="17" spans="1:62" ht="36" x14ac:dyDescent="0.2">
      <c r="A17" s="92"/>
      <c r="B17" s="300"/>
      <c r="C17" s="301"/>
      <c r="D17" s="128" t="s">
        <v>161</v>
      </c>
      <c r="E17" s="128" t="s">
        <v>55</v>
      </c>
      <c r="F17" s="126" t="s">
        <v>160</v>
      </c>
      <c r="G17" s="248"/>
      <c r="H17" s="248"/>
      <c r="I17" s="148">
        <v>12</v>
      </c>
      <c r="J17" s="9" t="s">
        <v>52</v>
      </c>
      <c r="K17" s="90">
        <v>1977930721</v>
      </c>
      <c r="L17" s="105">
        <v>0</v>
      </c>
      <c r="M17" s="154">
        <f>L17</f>
        <v>0</v>
      </c>
      <c r="N17" s="153">
        <f t="shared" si="7"/>
        <v>0</v>
      </c>
      <c r="O17" s="105">
        <v>0</v>
      </c>
      <c r="P17" s="172">
        <f t="shared" ref="P17:P23" si="22">O17</f>
        <v>0</v>
      </c>
      <c r="Q17" s="153">
        <f t="shared" ref="Q17:Q23" si="23">P17/I17</f>
        <v>0</v>
      </c>
      <c r="R17" s="105">
        <v>0</v>
      </c>
      <c r="S17" s="154">
        <f t="shared" ref="S17:S23" si="24">R17</f>
        <v>0</v>
      </c>
      <c r="T17" s="177">
        <f t="shared" ref="T17:T23" si="25">S17/I17</f>
        <v>0</v>
      </c>
      <c r="U17" s="105">
        <v>0</v>
      </c>
      <c r="V17" s="154">
        <f t="shared" ref="V17:V23" si="26">U17</f>
        <v>0</v>
      </c>
      <c r="W17" s="153">
        <f t="shared" si="14"/>
        <v>0</v>
      </c>
      <c r="X17" s="93">
        <f t="shared" si="15"/>
        <v>0</v>
      </c>
      <c r="Y17" s="93">
        <f t="shared" ref="Y17:Y23" si="27">X17</f>
        <v>0</v>
      </c>
      <c r="Z17" s="155">
        <f t="shared" si="16"/>
        <v>0</v>
      </c>
      <c r="AA17" s="132">
        <v>0</v>
      </c>
      <c r="AB17" s="178">
        <f t="shared" ref="AB17:AB23" si="28">AA17</f>
        <v>0</v>
      </c>
      <c r="AC17" s="153">
        <f t="shared" si="17"/>
        <v>0</v>
      </c>
      <c r="AD17" s="132">
        <v>1</v>
      </c>
      <c r="AE17" s="93">
        <f t="shared" ref="AE17:AE23" si="29">AD17</f>
        <v>1</v>
      </c>
      <c r="AF17" s="153">
        <f t="shared" si="18"/>
        <v>1.2484394506866417E-6</v>
      </c>
      <c r="AG17" s="132">
        <v>0</v>
      </c>
      <c r="AH17" s="93">
        <f t="shared" ref="AH17:AH23" si="30">AG17</f>
        <v>0</v>
      </c>
      <c r="AI17" s="153">
        <f t="shared" si="19"/>
        <v>0</v>
      </c>
      <c r="AJ17" s="169"/>
      <c r="AK17" s="93">
        <f t="shared" ref="AK17:AK23" si="31">AJ17</f>
        <v>0</v>
      </c>
      <c r="AL17" s="177">
        <f t="shared" ref="AL17:AL23" si="32">AK17/I17</f>
        <v>0</v>
      </c>
      <c r="AM17" s="93">
        <f t="shared" si="20"/>
        <v>0</v>
      </c>
      <c r="AN17" s="93">
        <f t="shared" si="8"/>
        <v>0</v>
      </c>
      <c r="AO17" s="93">
        <f t="shared" si="10"/>
        <v>0</v>
      </c>
      <c r="AP17" s="155">
        <f t="shared" ref="AP17:AP23" si="33">AO17/I17</f>
        <v>0</v>
      </c>
      <c r="AQ17" s="132"/>
      <c r="AR17" s="94"/>
      <c r="AS17" s="179"/>
      <c r="AT17" s="170"/>
      <c r="AU17" s="176"/>
      <c r="AV17" s="179"/>
      <c r="AW17" s="170"/>
      <c r="AX17" s="176"/>
      <c r="AY17" s="179"/>
      <c r="AZ17" s="170"/>
      <c r="BA17" s="176"/>
      <c r="BB17" s="179"/>
      <c r="BC17" s="170"/>
      <c r="BD17" s="176"/>
      <c r="BE17" s="115">
        <f t="shared" si="9"/>
        <v>0</v>
      </c>
      <c r="BF17" s="179"/>
      <c r="BG17" s="141">
        <f t="shared" si="21"/>
        <v>0</v>
      </c>
      <c r="BH17" s="116">
        <f t="shared" si="12"/>
        <v>0</v>
      </c>
      <c r="BI17" s="188">
        <f t="shared" si="13"/>
        <v>0</v>
      </c>
    </row>
    <row r="18" spans="1:62" ht="36" x14ac:dyDescent="0.2">
      <c r="A18" s="92"/>
      <c r="B18" s="300"/>
      <c r="C18" s="301"/>
      <c r="D18" s="128" t="s">
        <v>163</v>
      </c>
      <c r="E18" s="128" t="s">
        <v>57</v>
      </c>
      <c r="F18" s="126" t="s">
        <v>162</v>
      </c>
      <c r="G18" s="248"/>
      <c r="H18" s="248"/>
      <c r="I18" s="149">
        <v>1</v>
      </c>
      <c r="J18" s="11" t="s">
        <v>52</v>
      </c>
      <c r="K18" s="90">
        <v>2644781788</v>
      </c>
      <c r="L18" s="105">
        <v>0</v>
      </c>
      <c r="M18" s="154">
        <f t="shared" ref="M18:M21" si="34">L18</f>
        <v>0</v>
      </c>
      <c r="N18" s="153">
        <f t="shared" si="7"/>
        <v>0</v>
      </c>
      <c r="O18" s="105">
        <v>0</v>
      </c>
      <c r="P18" s="172">
        <f t="shared" si="22"/>
        <v>0</v>
      </c>
      <c r="Q18" s="153">
        <f t="shared" si="23"/>
        <v>0</v>
      </c>
      <c r="R18" s="105">
        <v>0</v>
      </c>
      <c r="S18" s="154">
        <f t="shared" si="24"/>
        <v>0</v>
      </c>
      <c r="T18" s="177">
        <f t="shared" si="25"/>
        <v>0</v>
      </c>
      <c r="U18" s="105">
        <v>0</v>
      </c>
      <c r="V18" s="154">
        <f t="shared" si="26"/>
        <v>0</v>
      </c>
      <c r="W18" s="153">
        <f t="shared" si="14"/>
        <v>0</v>
      </c>
      <c r="X18" s="93">
        <f t="shared" si="15"/>
        <v>0</v>
      </c>
      <c r="Y18" s="93">
        <f t="shared" si="27"/>
        <v>0</v>
      </c>
      <c r="Z18" s="155">
        <f t="shared" si="16"/>
        <v>0</v>
      </c>
      <c r="AA18" s="132">
        <v>0</v>
      </c>
      <c r="AB18" s="178">
        <f t="shared" si="28"/>
        <v>0</v>
      </c>
      <c r="AC18" s="153">
        <f t="shared" si="17"/>
        <v>0</v>
      </c>
      <c r="AD18" s="132">
        <v>0</v>
      </c>
      <c r="AE18" s="93">
        <f t="shared" si="29"/>
        <v>0</v>
      </c>
      <c r="AF18" s="153">
        <f t="shared" si="18"/>
        <v>0</v>
      </c>
      <c r="AG18" s="132">
        <v>0</v>
      </c>
      <c r="AH18" s="93">
        <f t="shared" si="30"/>
        <v>0</v>
      </c>
      <c r="AI18" s="153">
        <f t="shared" si="19"/>
        <v>0</v>
      </c>
      <c r="AJ18" s="169"/>
      <c r="AK18" s="93">
        <f t="shared" si="31"/>
        <v>0</v>
      </c>
      <c r="AL18" s="177">
        <f t="shared" si="32"/>
        <v>0</v>
      </c>
      <c r="AM18" s="93">
        <f t="shared" si="20"/>
        <v>0</v>
      </c>
      <c r="AN18" s="93">
        <f t="shared" si="8"/>
        <v>0</v>
      </c>
      <c r="AO18" s="93">
        <f t="shared" si="10"/>
        <v>0</v>
      </c>
      <c r="AP18" s="155">
        <f t="shared" si="33"/>
        <v>0</v>
      </c>
      <c r="AQ18" s="132"/>
      <c r="AR18" s="94"/>
      <c r="AS18" s="179"/>
      <c r="AT18" s="170"/>
      <c r="AU18" s="176"/>
      <c r="AV18" s="179"/>
      <c r="AW18" s="170"/>
      <c r="AX18" s="176"/>
      <c r="AY18" s="179"/>
      <c r="AZ18" s="170"/>
      <c r="BA18" s="176"/>
      <c r="BB18" s="179"/>
      <c r="BC18" s="170"/>
      <c r="BD18" s="176"/>
      <c r="BE18" s="115">
        <f t="shared" si="9"/>
        <v>0</v>
      </c>
      <c r="BF18" s="179"/>
      <c r="BG18" s="141">
        <f t="shared" si="21"/>
        <v>0</v>
      </c>
      <c r="BH18" s="116">
        <f t="shared" si="12"/>
        <v>0</v>
      </c>
      <c r="BI18" s="188">
        <f t="shared" si="13"/>
        <v>0</v>
      </c>
    </row>
    <row r="19" spans="1:62" ht="36" x14ac:dyDescent="0.2">
      <c r="A19" s="92"/>
      <c r="B19" s="318" t="s">
        <v>66</v>
      </c>
      <c r="C19" s="302" t="s">
        <v>42</v>
      </c>
      <c r="D19" s="128" t="s">
        <v>165</v>
      </c>
      <c r="E19" s="128" t="s">
        <v>43</v>
      </c>
      <c r="F19" s="126" t="s">
        <v>164</v>
      </c>
      <c r="G19" s="248"/>
      <c r="H19" s="248"/>
      <c r="I19" s="150">
        <v>40</v>
      </c>
      <c r="J19" s="19" t="s">
        <v>44</v>
      </c>
      <c r="K19" s="90">
        <v>979875329.89999998</v>
      </c>
      <c r="L19" s="105">
        <v>6</v>
      </c>
      <c r="M19" s="154">
        <f t="shared" si="34"/>
        <v>6</v>
      </c>
      <c r="N19" s="153">
        <f t="shared" si="7"/>
        <v>0.15</v>
      </c>
      <c r="O19" s="105">
        <v>5</v>
      </c>
      <c r="P19" s="172">
        <f t="shared" si="22"/>
        <v>5</v>
      </c>
      <c r="Q19" s="153">
        <f t="shared" si="23"/>
        <v>0.125</v>
      </c>
      <c r="R19" s="105">
        <v>4</v>
      </c>
      <c r="S19" s="154">
        <f t="shared" si="24"/>
        <v>4</v>
      </c>
      <c r="T19" s="177">
        <f t="shared" si="25"/>
        <v>0.1</v>
      </c>
      <c r="U19" s="105">
        <v>2</v>
      </c>
      <c r="V19" s="154">
        <f t="shared" si="26"/>
        <v>2</v>
      </c>
      <c r="W19" s="153">
        <f t="shared" si="14"/>
        <v>2.4968789013732834E-6</v>
      </c>
      <c r="X19" s="135">
        <f t="shared" si="15"/>
        <v>17</v>
      </c>
      <c r="Y19" s="102">
        <f t="shared" si="27"/>
        <v>17</v>
      </c>
      <c r="Z19" s="155">
        <f t="shared" si="16"/>
        <v>2.1223470661672908E-5</v>
      </c>
      <c r="AA19" s="132">
        <v>2</v>
      </c>
      <c r="AB19" s="178">
        <f t="shared" si="28"/>
        <v>2</v>
      </c>
      <c r="AC19" s="153">
        <f t="shared" si="17"/>
        <v>2.4968789013732834E-6</v>
      </c>
      <c r="AD19" s="132">
        <v>7</v>
      </c>
      <c r="AE19" s="93">
        <f t="shared" si="29"/>
        <v>7</v>
      </c>
      <c r="AF19" s="153">
        <f t="shared" si="18"/>
        <v>8.7390761548064927E-6</v>
      </c>
      <c r="AG19" s="132">
        <v>3</v>
      </c>
      <c r="AH19" s="93">
        <f t="shared" si="30"/>
        <v>3</v>
      </c>
      <c r="AI19" s="153">
        <f t="shared" si="19"/>
        <v>3.7453183520599251E-6</v>
      </c>
      <c r="AJ19" s="169"/>
      <c r="AK19" s="93">
        <f t="shared" si="31"/>
        <v>0</v>
      </c>
      <c r="AL19" s="177">
        <f t="shared" si="32"/>
        <v>0</v>
      </c>
      <c r="AM19" s="137">
        <f>+AA19+AD19+AG19+AJ19</f>
        <v>12</v>
      </c>
      <c r="AN19" s="100">
        <f t="shared" si="8"/>
        <v>12</v>
      </c>
      <c r="AO19" s="100">
        <f t="shared" si="10"/>
        <v>12</v>
      </c>
      <c r="AP19" s="155">
        <f t="shared" si="33"/>
        <v>0.3</v>
      </c>
      <c r="AQ19" s="132"/>
      <c r="AR19" s="94"/>
      <c r="AS19" s="179"/>
      <c r="AT19" s="170"/>
      <c r="AU19" s="176"/>
      <c r="AV19" s="179"/>
      <c r="AW19" s="170"/>
      <c r="AX19" s="176"/>
      <c r="AY19" s="179"/>
      <c r="AZ19" s="170"/>
      <c r="BA19" s="176"/>
      <c r="BB19" s="179"/>
      <c r="BC19" s="170"/>
      <c r="BD19" s="176"/>
      <c r="BE19" s="115">
        <f t="shared" si="9"/>
        <v>0</v>
      </c>
      <c r="BF19" s="179"/>
      <c r="BG19" s="141">
        <f t="shared" si="21"/>
        <v>29</v>
      </c>
      <c r="BH19" s="116">
        <f t="shared" si="12"/>
        <v>29</v>
      </c>
      <c r="BI19" s="188">
        <f t="shared" si="13"/>
        <v>3.6204744069912612E-5</v>
      </c>
    </row>
    <row r="20" spans="1:62" ht="24" x14ac:dyDescent="0.2">
      <c r="A20" s="92"/>
      <c r="B20" s="318"/>
      <c r="C20" s="296"/>
      <c r="D20" s="294" t="s">
        <v>167</v>
      </c>
      <c r="E20" s="294" t="s">
        <v>43</v>
      </c>
      <c r="F20" s="294" t="s">
        <v>166</v>
      </c>
      <c r="G20" s="126" t="s">
        <v>168</v>
      </c>
      <c r="H20" s="129">
        <v>204</v>
      </c>
      <c r="I20" s="298">
        <v>244</v>
      </c>
      <c r="J20" s="4" t="s">
        <v>11</v>
      </c>
      <c r="K20" s="286">
        <v>580851059.89999998</v>
      </c>
      <c r="L20" s="105">
        <v>2</v>
      </c>
      <c r="M20" s="154">
        <f t="shared" si="34"/>
        <v>2</v>
      </c>
      <c r="N20" s="153">
        <f>+L20/H20</f>
        <v>9.8039215686274508E-3</v>
      </c>
      <c r="O20" s="105">
        <v>4</v>
      </c>
      <c r="P20" s="172">
        <f t="shared" si="22"/>
        <v>4</v>
      </c>
      <c r="Q20" s="153">
        <f>P20/H20</f>
        <v>1.9607843137254902E-2</v>
      </c>
      <c r="R20" s="105">
        <v>4</v>
      </c>
      <c r="S20" s="154">
        <f t="shared" si="24"/>
        <v>4</v>
      </c>
      <c r="T20" s="177">
        <f t="shared" si="25"/>
        <v>1.6393442622950821E-2</v>
      </c>
      <c r="U20" s="105">
        <v>2</v>
      </c>
      <c r="V20" s="154">
        <f t="shared" si="26"/>
        <v>2</v>
      </c>
      <c r="W20" s="153">
        <f t="shared" si="14"/>
        <v>2.4968789013732834E-6</v>
      </c>
      <c r="X20" s="135">
        <f t="shared" si="15"/>
        <v>12</v>
      </c>
      <c r="Y20" s="102">
        <f t="shared" si="27"/>
        <v>12</v>
      </c>
      <c r="Z20" s="155">
        <f t="shared" si="16"/>
        <v>1.49812734082397E-5</v>
      </c>
      <c r="AA20" s="132">
        <v>3</v>
      </c>
      <c r="AB20" s="178">
        <f t="shared" si="28"/>
        <v>3</v>
      </c>
      <c r="AC20" s="153">
        <f t="shared" si="17"/>
        <v>3.7453183520599251E-6</v>
      </c>
      <c r="AD20" s="132">
        <v>2</v>
      </c>
      <c r="AE20" s="93">
        <f t="shared" si="29"/>
        <v>2</v>
      </c>
      <c r="AF20" s="153">
        <f t="shared" si="18"/>
        <v>2.4968789013732834E-6</v>
      </c>
      <c r="AG20" s="132">
        <v>4</v>
      </c>
      <c r="AH20" s="93">
        <f t="shared" si="30"/>
        <v>4</v>
      </c>
      <c r="AI20" s="153">
        <f t="shared" si="19"/>
        <v>4.9937578027465668E-6</v>
      </c>
      <c r="AJ20" s="169"/>
      <c r="AK20" s="93">
        <f t="shared" si="31"/>
        <v>0</v>
      </c>
      <c r="AL20" s="177">
        <f t="shared" si="32"/>
        <v>0</v>
      </c>
      <c r="AM20" s="137">
        <f>+AA20+AD20+AG20+AJ20</f>
        <v>9</v>
      </c>
      <c r="AN20" s="100">
        <f t="shared" si="8"/>
        <v>9</v>
      </c>
      <c r="AO20" s="100">
        <f t="shared" si="10"/>
        <v>9</v>
      </c>
      <c r="AP20" s="155">
        <f t="shared" si="33"/>
        <v>3.6885245901639344E-2</v>
      </c>
      <c r="AQ20" s="132"/>
      <c r="AR20" s="94"/>
      <c r="AS20" s="179"/>
      <c r="AT20" s="170"/>
      <c r="AU20" s="176"/>
      <c r="AV20" s="179"/>
      <c r="AW20" s="170"/>
      <c r="AX20" s="176"/>
      <c r="AY20" s="179"/>
      <c r="AZ20" s="170"/>
      <c r="BA20" s="176"/>
      <c r="BB20" s="179"/>
      <c r="BC20" s="170"/>
      <c r="BD20" s="176"/>
      <c r="BE20" s="115">
        <f t="shared" si="9"/>
        <v>0</v>
      </c>
      <c r="BF20" s="179"/>
      <c r="BG20" s="141">
        <f t="shared" si="21"/>
        <v>21</v>
      </c>
      <c r="BH20" s="218">
        <f>SUM(BG20:BG22)</f>
        <v>84.000004993757798</v>
      </c>
      <c r="BI20" s="199">
        <f>BH20/I20</f>
        <v>0.3442623155481877</v>
      </c>
    </row>
    <row r="21" spans="1:62" ht="24" x14ac:dyDescent="0.2">
      <c r="A21" s="92"/>
      <c r="B21" s="318"/>
      <c r="C21" s="296"/>
      <c r="D21" s="294"/>
      <c r="E21" s="294"/>
      <c r="F21" s="294"/>
      <c r="G21" s="126" t="s">
        <v>169</v>
      </c>
      <c r="H21" s="129">
        <v>15</v>
      </c>
      <c r="I21" s="308"/>
      <c r="J21" s="4" t="s">
        <v>31</v>
      </c>
      <c r="K21" s="286"/>
      <c r="L21" s="105">
        <v>0</v>
      </c>
      <c r="M21" s="154">
        <f t="shared" si="34"/>
        <v>0</v>
      </c>
      <c r="N21" s="153">
        <f>+L21/H21</f>
        <v>0</v>
      </c>
      <c r="O21" s="105">
        <v>0</v>
      </c>
      <c r="P21" s="192">
        <f t="shared" si="22"/>
        <v>0</v>
      </c>
      <c r="Q21" s="153">
        <f t="shared" ref="Q21:Q22" si="35">P21/H21</f>
        <v>0</v>
      </c>
      <c r="R21" s="105">
        <v>0</v>
      </c>
      <c r="S21" s="154">
        <f t="shared" si="24"/>
        <v>0</v>
      </c>
      <c r="T21" s="177">
        <f>S21/I20</f>
        <v>0</v>
      </c>
      <c r="U21" s="105"/>
      <c r="V21" s="154">
        <f t="shared" si="26"/>
        <v>0</v>
      </c>
      <c r="W21" s="153">
        <f t="shared" si="14"/>
        <v>0</v>
      </c>
      <c r="X21" s="135">
        <f t="shared" si="15"/>
        <v>0</v>
      </c>
      <c r="Y21" s="102">
        <f t="shared" si="27"/>
        <v>0</v>
      </c>
      <c r="Z21" s="155">
        <f t="shared" si="16"/>
        <v>0</v>
      </c>
      <c r="AA21" s="132">
        <v>4</v>
      </c>
      <c r="AB21" s="178">
        <f t="shared" si="28"/>
        <v>4</v>
      </c>
      <c r="AC21" s="153">
        <f t="shared" si="17"/>
        <v>4.9937578027465668E-6</v>
      </c>
      <c r="AD21" s="132"/>
      <c r="AE21" s="93">
        <f t="shared" si="29"/>
        <v>0</v>
      </c>
      <c r="AF21" s="153">
        <f t="shared" si="18"/>
        <v>0</v>
      </c>
      <c r="AG21" s="132">
        <v>1</v>
      </c>
      <c r="AH21" s="93">
        <f t="shared" si="30"/>
        <v>1</v>
      </c>
      <c r="AI21" s="153">
        <f t="shared" si="19"/>
        <v>1.2484394506866417E-6</v>
      </c>
      <c r="AJ21" s="169"/>
      <c r="AK21" s="93">
        <f t="shared" si="31"/>
        <v>0</v>
      </c>
      <c r="AL21" s="177">
        <f>AK21/H21</f>
        <v>0</v>
      </c>
      <c r="AM21" s="137">
        <f t="shared" si="20"/>
        <v>5.0000049937578028</v>
      </c>
      <c r="AN21" s="100">
        <f t="shared" si="8"/>
        <v>5.0000049937578028</v>
      </c>
      <c r="AO21" s="100">
        <f t="shared" si="10"/>
        <v>5.0000049937578028</v>
      </c>
      <c r="AP21" s="155">
        <f>AO21/H21</f>
        <v>0.33333366625052019</v>
      </c>
      <c r="AQ21" s="132"/>
      <c r="AR21" s="94"/>
      <c r="AS21" s="179"/>
      <c r="AT21" s="170"/>
      <c r="AU21" s="176"/>
      <c r="AV21" s="179"/>
      <c r="AW21" s="170"/>
      <c r="AX21" s="176"/>
      <c r="AY21" s="179"/>
      <c r="AZ21" s="170"/>
      <c r="BA21" s="176"/>
      <c r="BB21" s="179"/>
      <c r="BC21" s="170"/>
      <c r="BD21" s="176"/>
      <c r="BE21" s="115">
        <f t="shared" si="9"/>
        <v>0</v>
      </c>
      <c r="BF21" s="179"/>
      <c r="BG21" s="141">
        <f t="shared" si="21"/>
        <v>5.0000049937578028</v>
      </c>
      <c r="BH21" s="220"/>
      <c r="BI21" s="221"/>
    </row>
    <row r="22" spans="1:62" ht="36" x14ac:dyDescent="0.2">
      <c r="A22" s="92"/>
      <c r="B22" s="318"/>
      <c r="C22" s="303"/>
      <c r="D22" s="294"/>
      <c r="E22" s="294"/>
      <c r="F22" s="294"/>
      <c r="G22" s="126" t="s">
        <v>170</v>
      </c>
      <c r="H22" s="129">
        <v>25</v>
      </c>
      <c r="I22" s="306"/>
      <c r="J22" s="4" t="s">
        <v>44</v>
      </c>
      <c r="K22" s="286"/>
      <c r="L22" s="105">
        <v>7</v>
      </c>
      <c r="M22" s="154">
        <f>L22</f>
        <v>7</v>
      </c>
      <c r="N22" s="153">
        <f>+L22/H22</f>
        <v>0.28000000000000003</v>
      </c>
      <c r="O22" s="105">
        <v>22</v>
      </c>
      <c r="P22" s="172">
        <f t="shared" si="22"/>
        <v>22</v>
      </c>
      <c r="Q22" s="153">
        <f t="shared" si="35"/>
        <v>0.88</v>
      </c>
      <c r="R22" s="105">
        <v>11</v>
      </c>
      <c r="S22" s="154">
        <f t="shared" si="24"/>
        <v>11</v>
      </c>
      <c r="T22" s="177">
        <f>S22/I20</f>
        <v>4.5081967213114756E-2</v>
      </c>
      <c r="U22" s="105"/>
      <c r="V22" s="154">
        <f t="shared" si="26"/>
        <v>0</v>
      </c>
      <c r="W22" s="153">
        <f t="shared" si="14"/>
        <v>0</v>
      </c>
      <c r="X22" s="135">
        <f t="shared" si="15"/>
        <v>40</v>
      </c>
      <c r="Y22" s="102">
        <f t="shared" si="27"/>
        <v>40</v>
      </c>
      <c r="Z22" s="155">
        <f t="shared" si="16"/>
        <v>4.9937578027465668E-5</v>
      </c>
      <c r="AA22" s="132"/>
      <c r="AB22" s="178">
        <f t="shared" si="28"/>
        <v>0</v>
      </c>
      <c r="AC22" s="153">
        <f t="shared" si="17"/>
        <v>0</v>
      </c>
      <c r="AD22" s="132"/>
      <c r="AE22" s="93">
        <f t="shared" si="29"/>
        <v>0</v>
      </c>
      <c r="AF22" s="153">
        <f t="shared" si="18"/>
        <v>0</v>
      </c>
      <c r="AG22" s="132">
        <v>18</v>
      </c>
      <c r="AH22" s="93">
        <f t="shared" si="30"/>
        <v>18</v>
      </c>
      <c r="AI22" s="153">
        <f t="shared" si="19"/>
        <v>2.2471910112359552E-5</v>
      </c>
      <c r="AJ22" s="169"/>
      <c r="AK22" s="93">
        <f t="shared" si="31"/>
        <v>0</v>
      </c>
      <c r="AL22" s="177">
        <f>AK22/H22</f>
        <v>0</v>
      </c>
      <c r="AM22" s="137">
        <f t="shared" si="20"/>
        <v>18</v>
      </c>
      <c r="AN22" s="100">
        <f t="shared" si="8"/>
        <v>18</v>
      </c>
      <c r="AO22" s="100">
        <f t="shared" si="10"/>
        <v>18</v>
      </c>
      <c r="AP22" s="155">
        <f>AO22/H22</f>
        <v>0.72</v>
      </c>
      <c r="AQ22" s="132"/>
      <c r="AR22" s="94"/>
      <c r="AS22" s="179"/>
      <c r="AT22" s="170"/>
      <c r="AU22" s="176"/>
      <c r="AV22" s="179"/>
      <c r="AW22" s="170"/>
      <c r="AX22" s="176"/>
      <c r="AY22" s="179"/>
      <c r="AZ22" s="170"/>
      <c r="BA22" s="176"/>
      <c r="BB22" s="179"/>
      <c r="BC22" s="170"/>
      <c r="BD22" s="176"/>
      <c r="BE22" s="115">
        <f t="shared" si="9"/>
        <v>0</v>
      </c>
      <c r="BF22" s="179"/>
      <c r="BG22" s="141">
        <f t="shared" si="21"/>
        <v>58</v>
      </c>
      <c r="BH22" s="219"/>
      <c r="BI22" s="200"/>
    </row>
    <row r="23" spans="1:62" ht="48" x14ac:dyDescent="0.2">
      <c r="A23" s="92"/>
      <c r="B23" s="318"/>
      <c r="C23" s="121" t="s">
        <v>12</v>
      </c>
      <c r="D23" s="128" t="s">
        <v>172</v>
      </c>
      <c r="E23" s="128" t="s">
        <v>13</v>
      </c>
      <c r="F23" s="126" t="s">
        <v>171</v>
      </c>
      <c r="G23" s="248"/>
      <c r="H23" s="248"/>
      <c r="I23" s="146">
        <v>50</v>
      </c>
      <c r="J23" s="4" t="s">
        <v>11</v>
      </c>
      <c r="K23" s="90">
        <v>12000000</v>
      </c>
      <c r="L23" s="105">
        <v>7</v>
      </c>
      <c r="M23" s="154">
        <f>L23</f>
        <v>7</v>
      </c>
      <c r="N23" s="153">
        <f>M23/I23</f>
        <v>0.14000000000000001</v>
      </c>
      <c r="O23" s="105">
        <v>1</v>
      </c>
      <c r="P23" s="172">
        <f t="shared" si="22"/>
        <v>1</v>
      </c>
      <c r="Q23" s="153">
        <f t="shared" si="23"/>
        <v>0.02</v>
      </c>
      <c r="R23" s="105">
        <v>0</v>
      </c>
      <c r="S23" s="154">
        <f t="shared" si="24"/>
        <v>0</v>
      </c>
      <c r="T23" s="177">
        <f t="shared" si="25"/>
        <v>0</v>
      </c>
      <c r="U23" s="105">
        <v>2</v>
      </c>
      <c r="V23" s="154">
        <f t="shared" si="26"/>
        <v>2</v>
      </c>
      <c r="W23" s="153">
        <f t="shared" si="14"/>
        <v>2.4968789013732834E-6</v>
      </c>
      <c r="X23" s="135">
        <f t="shared" si="15"/>
        <v>10</v>
      </c>
      <c r="Y23" s="102">
        <f t="shared" si="27"/>
        <v>10</v>
      </c>
      <c r="Z23" s="155">
        <f t="shared" si="16"/>
        <v>1.2484394506866417E-5</v>
      </c>
      <c r="AA23" s="132"/>
      <c r="AB23" s="178">
        <f t="shared" si="28"/>
        <v>0</v>
      </c>
      <c r="AC23" s="153">
        <f t="shared" si="17"/>
        <v>0</v>
      </c>
      <c r="AD23" s="132">
        <v>0</v>
      </c>
      <c r="AE23" s="93">
        <f t="shared" si="29"/>
        <v>0</v>
      </c>
      <c r="AF23" s="153">
        <f t="shared" si="18"/>
        <v>0</v>
      </c>
      <c r="AG23" s="132"/>
      <c r="AH23" s="93">
        <f t="shared" si="30"/>
        <v>0</v>
      </c>
      <c r="AI23" s="153">
        <f t="shared" si="19"/>
        <v>0</v>
      </c>
      <c r="AJ23" s="169"/>
      <c r="AK23" s="93">
        <f t="shared" si="31"/>
        <v>0</v>
      </c>
      <c r="AL23" s="177">
        <f t="shared" si="32"/>
        <v>0</v>
      </c>
      <c r="AM23" s="137">
        <f t="shared" si="20"/>
        <v>0</v>
      </c>
      <c r="AN23" s="100">
        <f t="shared" si="8"/>
        <v>0</v>
      </c>
      <c r="AO23" s="100">
        <f t="shared" si="10"/>
        <v>0</v>
      </c>
      <c r="AP23" s="155">
        <f t="shared" si="33"/>
        <v>0</v>
      </c>
      <c r="AQ23" s="132"/>
      <c r="AR23" s="94"/>
      <c r="AS23" s="179"/>
      <c r="AT23" s="170"/>
      <c r="AU23" s="176"/>
      <c r="AV23" s="179"/>
      <c r="AW23" s="170"/>
      <c r="AX23" s="176"/>
      <c r="AY23" s="179"/>
      <c r="AZ23" s="170"/>
      <c r="BA23" s="176"/>
      <c r="BB23" s="179"/>
      <c r="BC23" s="170"/>
      <c r="BD23" s="176"/>
      <c r="BE23" s="115">
        <f t="shared" si="9"/>
        <v>0</v>
      </c>
      <c r="BF23" s="179"/>
      <c r="BG23" s="141">
        <f t="shared" si="21"/>
        <v>10</v>
      </c>
      <c r="BH23" s="116">
        <f>BG23</f>
        <v>10</v>
      </c>
      <c r="BI23" s="142">
        <f>BH23/I23</f>
        <v>0.2</v>
      </c>
    </row>
    <row r="24" spans="1:62" ht="26.25" customHeight="1" x14ac:dyDescent="0.2">
      <c r="A24" s="92"/>
      <c r="B24" s="318"/>
      <c r="C24" s="121" t="s">
        <v>14</v>
      </c>
      <c r="D24" s="294" t="s">
        <v>174</v>
      </c>
      <c r="E24" s="294" t="s">
        <v>15</v>
      </c>
      <c r="F24" s="294" t="s">
        <v>173</v>
      </c>
      <c r="G24" s="294" t="s">
        <v>176</v>
      </c>
      <c r="H24" s="294"/>
      <c r="I24" s="298">
        <v>3339985</v>
      </c>
      <c r="J24" s="250" t="s">
        <v>11</v>
      </c>
      <c r="K24" s="252">
        <v>15115234271.9</v>
      </c>
      <c r="L24" s="105">
        <v>75293</v>
      </c>
      <c r="M24" s="203">
        <f>SUM(L24:L25)</f>
        <v>162635</v>
      </c>
      <c r="N24" s="217">
        <f>M24/I24</f>
        <v>4.8693332455085878E-2</v>
      </c>
      <c r="O24" s="105">
        <v>81603</v>
      </c>
      <c r="P24" s="203">
        <f>SUM(O24:O25)</f>
        <v>170175</v>
      </c>
      <c r="Q24" s="217">
        <f>P24/I24</f>
        <v>5.095082762347735E-2</v>
      </c>
      <c r="R24" s="105">
        <v>60246</v>
      </c>
      <c r="S24" s="203">
        <f>SUM(R24:R25)</f>
        <v>133188</v>
      </c>
      <c r="T24" s="217">
        <f>S24/I24</f>
        <v>3.9876825794127817E-2</v>
      </c>
      <c r="U24" s="105">
        <v>48707</v>
      </c>
      <c r="V24" s="203">
        <f>SUM(U24:U25)</f>
        <v>91762</v>
      </c>
      <c r="W24" s="217">
        <f>V24/I24</f>
        <v>2.7473776079832694E-2</v>
      </c>
      <c r="X24" s="135">
        <f t="shared" si="15"/>
        <v>265849</v>
      </c>
      <c r="Y24" s="203">
        <f>SUM(X24:X25)</f>
        <v>557760</v>
      </c>
      <c r="Z24" s="217">
        <f>Y24/I24</f>
        <v>0.16699476195252375</v>
      </c>
      <c r="AA24" s="132">
        <v>0</v>
      </c>
      <c r="AB24" s="203">
        <f>SUM(AA24:AA25)</f>
        <v>0</v>
      </c>
      <c r="AC24" s="217">
        <f>AB24/I24</f>
        <v>0</v>
      </c>
      <c r="AD24" s="132">
        <v>1923</v>
      </c>
      <c r="AE24" s="203">
        <f>SUM(AD24:AD25)</f>
        <v>1923</v>
      </c>
      <c r="AF24" s="217">
        <f>AE24/I24</f>
        <v>5.7575108870249413E-4</v>
      </c>
      <c r="AG24" s="132">
        <v>29818</v>
      </c>
      <c r="AH24" s="203">
        <f>SUM(AG24:AG25)</f>
        <v>130571</v>
      </c>
      <c r="AI24" s="217">
        <f>AH24/I24</f>
        <v>3.9093289341119795E-2</v>
      </c>
      <c r="AJ24" s="169"/>
      <c r="AK24" s="203">
        <f>SUM(AJ24:AJ25)</f>
        <v>0</v>
      </c>
      <c r="AL24" s="217">
        <f>AK24/I24</f>
        <v>0</v>
      </c>
      <c r="AM24" s="137">
        <f t="shared" si="20"/>
        <v>29818</v>
      </c>
      <c r="AN24" s="203">
        <f>SUM(AM24:AM25)</f>
        <v>130571</v>
      </c>
      <c r="AO24" s="203">
        <f>AN24+Y24</f>
        <v>688331</v>
      </c>
      <c r="AP24" s="217">
        <f>AO24/I24</f>
        <v>0.20608805129364352</v>
      </c>
      <c r="AQ24" s="132"/>
      <c r="AR24" s="94"/>
      <c r="AS24" s="179"/>
      <c r="AT24" s="170"/>
      <c r="AU24" s="176"/>
      <c r="AV24" s="179"/>
      <c r="AW24" s="170"/>
      <c r="AX24" s="176"/>
      <c r="AY24" s="179"/>
      <c r="AZ24" s="170"/>
      <c r="BA24" s="176"/>
      <c r="BB24" s="179"/>
      <c r="BC24" s="170"/>
      <c r="BD24" s="176"/>
      <c r="BE24" s="115">
        <f t="shared" si="9"/>
        <v>0</v>
      </c>
      <c r="BF24" s="179"/>
      <c r="BG24" s="141">
        <f t="shared" si="21"/>
        <v>295667</v>
      </c>
      <c r="BH24" s="218">
        <f>SUM(BG24:BG25)</f>
        <v>688331</v>
      </c>
      <c r="BI24" s="199">
        <f>BH24/I24</f>
        <v>0.20608805129364352</v>
      </c>
    </row>
    <row r="25" spans="1:62" ht="24" customHeight="1" x14ac:dyDescent="0.2">
      <c r="A25" s="92"/>
      <c r="B25" s="318"/>
      <c r="C25" s="121"/>
      <c r="D25" s="294"/>
      <c r="E25" s="294"/>
      <c r="F25" s="294"/>
      <c r="G25" s="294" t="s">
        <v>175</v>
      </c>
      <c r="H25" s="294"/>
      <c r="I25" s="306"/>
      <c r="J25" s="251"/>
      <c r="K25" s="253"/>
      <c r="L25" s="105">
        <v>87342</v>
      </c>
      <c r="M25" s="204"/>
      <c r="N25" s="217"/>
      <c r="O25" s="105">
        <v>88572</v>
      </c>
      <c r="P25" s="204">
        <f t="shared" ref="P25:P35" si="36">O25</f>
        <v>88572</v>
      </c>
      <c r="Q25" s="217"/>
      <c r="R25" s="105">
        <v>72942</v>
      </c>
      <c r="S25" s="204"/>
      <c r="T25" s="217"/>
      <c r="U25" s="105">
        <v>43055</v>
      </c>
      <c r="V25" s="204"/>
      <c r="W25" s="217"/>
      <c r="X25" s="135">
        <f t="shared" si="15"/>
        <v>291911</v>
      </c>
      <c r="Y25" s="204"/>
      <c r="Z25" s="217"/>
      <c r="AA25" s="132"/>
      <c r="AB25" s="204"/>
      <c r="AC25" s="217"/>
      <c r="AD25" s="132"/>
      <c r="AE25" s="204"/>
      <c r="AF25" s="217"/>
      <c r="AG25" s="132">
        <v>100753</v>
      </c>
      <c r="AH25" s="204"/>
      <c r="AI25" s="217"/>
      <c r="AJ25" s="169"/>
      <c r="AK25" s="204"/>
      <c r="AL25" s="217"/>
      <c r="AM25" s="137">
        <f t="shared" si="20"/>
        <v>100753</v>
      </c>
      <c r="AN25" s="204"/>
      <c r="AO25" s="204"/>
      <c r="AP25" s="217"/>
      <c r="AQ25" s="132"/>
      <c r="AR25" s="94"/>
      <c r="AS25" s="179"/>
      <c r="AT25" s="170"/>
      <c r="AU25" s="176"/>
      <c r="AV25" s="179"/>
      <c r="AW25" s="170"/>
      <c r="AX25" s="176"/>
      <c r="AY25" s="179"/>
      <c r="AZ25" s="170"/>
      <c r="BA25" s="176"/>
      <c r="BB25" s="179"/>
      <c r="BC25" s="170"/>
      <c r="BD25" s="176"/>
      <c r="BE25" s="115">
        <f t="shared" si="9"/>
        <v>0</v>
      </c>
      <c r="BF25" s="179"/>
      <c r="BG25" s="141">
        <f t="shared" si="21"/>
        <v>392664</v>
      </c>
      <c r="BH25" s="219"/>
      <c r="BI25" s="200"/>
    </row>
    <row r="26" spans="1:62" ht="48" x14ac:dyDescent="0.2">
      <c r="A26" s="92"/>
      <c r="B26" s="318"/>
      <c r="C26" s="121" t="s">
        <v>45</v>
      </c>
      <c r="D26" s="128" t="s">
        <v>178</v>
      </c>
      <c r="E26" s="128" t="s">
        <v>46</v>
      </c>
      <c r="F26" s="126" t="s">
        <v>177</v>
      </c>
      <c r="G26" s="248"/>
      <c r="H26" s="248"/>
      <c r="I26" s="146">
        <v>1</v>
      </c>
      <c r="J26" s="4" t="s">
        <v>47</v>
      </c>
      <c r="K26" s="90">
        <v>2936608584.6999998</v>
      </c>
      <c r="L26" s="105">
        <v>1</v>
      </c>
      <c r="M26" s="154">
        <f>L26</f>
        <v>1</v>
      </c>
      <c r="N26" s="153">
        <f>+L26/I26</f>
        <v>1</v>
      </c>
      <c r="O26" s="105">
        <v>1</v>
      </c>
      <c r="P26" s="172">
        <f t="shared" si="36"/>
        <v>1</v>
      </c>
      <c r="Q26" s="153">
        <f>P26/I26</f>
        <v>1</v>
      </c>
      <c r="R26" s="105">
        <v>1</v>
      </c>
      <c r="S26" s="154">
        <f>R26</f>
        <v>1</v>
      </c>
      <c r="T26" s="153">
        <f>S26/I26</f>
        <v>1</v>
      </c>
      <c r="U26" s="105">
        <v>1</v>
      </c>
      <c r="V26" s="154">
        <f>U26</f>
        <v>1</v>
      </c>
      <c r="W26" s="153">
        <f>V26/I26</f>
        <v>1</v>
      </c>
      <c r="X26" s="135">
        <f>AVERAGE(L26,O26,R26,U26)</f>
        <v>1</v>
      </c>
      <c r="Y26" s="102">
        <f>X26</f>
        <v>1</v>
      </c>
      <c r="Z26" s="153">
        <f>Y26/I26</f>
        <v>1</v>
      </c>
      <c r="AA26" s="132">
        <v>1</v>
      </c>
      <c r="AB26" s="102">
        <f>AA26</f>
        <v>1</v>
      </c>
      <c r="AC26" s="153">
        <f>AB26/I26</f>
        <v>1</v>
      </c>
      <c r="AD26" s="132">
        <v>1</v>
      </c>
      <c r="AE26" s="93">
        <f>AD26</f>
        <v>1</v>
      </c>
      <c r="AF26" s="153">
        <f>AE26/I26</f>
        <v>1</v>
      </c>
      <c r="AG26" s="132">
        <v>1</v>
      </c>
      <c r="AH26" s="93">
        <f>AG26</f>
        <v>1</v>
      </c>
      <c r="AI26" s="153">
        <f>AH26/I26</f>
        <v>1</v>
      </c>
      <c r="AJ26" s="169"/>
      <c r="AK26" s="93">
        <f>AJ26</f>
        <v>0</v>
      </c>
      <c r="AL26" s="153">
        <f>AK26/I26</f>
        <v>0</v>
      </c>
      <c r="AM26" s="137">
        <f>AVERAGE(AA26,AC26,AG26,AJ26)</f>
        <v>1</v>
      </c>
      <c r="AN26" s="100">
        <f>AM26</f>
        <v>1</v>
      </c>
      <c r="AO26" s="100">
        <f>AVERAGE(AN26,Y26)</f>
        <v>1</v>
      </c>
      <c r="AP26" s="153">
        <f>AO26/I26</f>
        <v>1</v>
      </c>
      <c r="AQ26" s="132"/>
      <c r="AR26" s="94"/>
      <c r="AS26" s="179"/>
      <c r="AT26" s="170"/>
      <c r="AU26" s="176"/>
      <c r="AV26" s="179"/>
      <c r="AW26" s="170"/>
      <c r="AX26" s="176"/>
      <c r="AY26" s="179"/>
      <c r="AZ26" s="170"/>
      <c r="BA26" s="176"/>
      <c r="BB26" s="179"/>
      <c r="BC26" s="170"/>
      <c r="BD26" s="176"/>
      <c r="BE26" s="115">
        <f t="shared" si="9"/>
        <v>0</v>
      </c>
      <c r="BF26" s="179"/>
      <c r="BG26" s="141">
        <v>1</v>
      </c>
      <c r="BH26" s="116">
        <f>BG26</f>
        <v>1</v>
      </c>
      <c r="BI26" s="142">
        <f>BH26/I26</f>
        <v>1</v>
      </c>
    </row>
    <row r="27" spans="1:62" ht="24" x14ac:dyDescent="0.2">
      <c r="A27" s="92"/>
      <c r="B27" s="318"/>
      <c r="C27" s="305" t="s">
        <v>27</v>
      </c>
      <c r="D27" s="294" t="s">
        <v>187</v>
      </c>
      <c r="E27" s="128" t="s">
        <v>28</v>
      </c>
      <c r="F27" s="126" t="s">
        <v>179</v>
      </c>
      <c r="G27" s="248"/>
      <c r="H27" s="248"/>
      <c r="I27" s="144">
        <v>200</v>
      </c>
      <c r="J27" s="4" t="s">
        <v>31</v>
      </c>
      <c r="K27" s="286">
        <v>5143999200</v>
      </c>
      <c r="L27" s="105">
        <v>10</v>
      </c>
      <c r="M27" s="154">
        <f>L27</f>
        <v>10</v>
      </c>
      <c r="N27" s="153">
        <f>M27/I27</f>
        <v>0.05</v>
      </c>
      <c r="O27" s="105"/>
      <c r="P27" s="172">
        <f t="shared" si="36"/>
        <v>0</v>
      </c>
      <c r="Q27" s="153">
        <f t="shared" ref="Q27:Q36" si="37">P27/I27</f>
        <v>0</v>
      </c>
      <c r="R27" s="105"/>
      <c r="S27" s="154">
        <f t="shared" ref="S27:S28" si="38">R27</f>
        <v>0</v>
      </c>
      <c r="T27" s="153">
        <f t="shared" ref="T27:T29" si="39">S27/I27</f>
        <v>0</v>
      </c>
      <c r="U27" s="105"/>
      <c r="V27" s="154">
        <f>U27</f>
        <v>0</v>
      </c>
      <c r="W27" s="153">
        <f t="shared" ref="W27:W29" si="40">V27/I27</f>
        <v>0</v>
      </c>
      <c r="X27" s="135">
        <f t="shared" si="15"/>
        <v>10</v>
      </c>
      <c r="Y27" s="102">
        <f t="shared" ref="Y27:Y29" si="41">X27</f>
        <v>10</v>
      </c>
      <c r="Z27" s="153">
        <f t="shared" ref="Z27:Z29" si="42">Y27/I27</f>
        <v>0.05</v>
      </c>
      <c r="AA27" s="132"/>
      <c r="AB27" s="192">
        <f t="shared" ref="AB27:AB29" si="43">AA27</f>
        <v>0</v>
      </c>
      <c r="AC27" s="153">
        <f t="shared" ref="AC27:AC29" si="44">AB27/I27</f>
        <v>0</v>
      </c>
      <c r="AD27" s="132"/>
      <c r="AE27" s="93">
        <f t="shared" ref="AE27:AE29" si="45">AD27</f>
        <v>0</v>
      </c>
      <c r="AF27" s="153">
        <f t="shared" ref="AF27:AF29" si="46">AE27/I27</f>
        <v>0</v>
      </c>
      <c r="AG27" s="132"/>
      <c r="AH27" s="93">
        <f t="shared" ref="AH27:AH29" si="47">AG27</f>
        <v>0</v>
      </c>
      <c r="AI27" s="153">
        <f t="shared" ref="AI27:AI29" si="48">AH27/I27</f>
        <v>0</v>
      </c>
      <c r="AJ27" s="169"/>
      <c r="AK27" s="93">
        <f t="shared" ref="AK27:AK29" si="49">AJ27</f>
        <v>0</v>
      </c>
      <c r="AL27" s="153">
        <f t="shared" ref="AL27:AL29" si="50">AK27/I27</f>
        <v>0</v>
      </c>
      <c r="AM27" s="93">
        <f t="shared" si="20"/>
        <v>0</v>
      </c>
      <c r="AN27" s="93">
        <f t="shared" ref="AN27:AN28" si="51">AM27</f>
        <v>0</v>
      </c>
      <c r="AO27" s="100">
        <f t="shared" ref="AO27" si="52">AN27+Y27</f>
        <v>10</v>
      </c>
      <c r="AP27" s="153">
        <f t="shared" ref="AP27:AP29" si="53">AO27/I27</f>
        <v>0.05</v>
      </c>
      <c r="AQ27" s="132"/>
      <c r="AR27" s="94"/>
      <c r="AS27" s="179"/>
      <c r="AT27" s="170"/>
      <c r="AU27" s="176"/>
      <c r="AV27" s="179"/>
      <c r="AW27" s="170"/>
      <c r="AX27" s="176"/>
      <c r="AY27" s="179"/>
      <c r="AZ27" s="170"/>
      <c r="BA27" s="176"/>
      <c r="BB27" s="179"/>
      <c r="BC27" s="170"/>
      <c r="BD27" s="176"/>
      <c r="BE27" s="115">
        <f t="shared" si="9"/>
        <v>0</v>
      </c>
      <c r="BF27" s="179"/>
      <c r="BG27" s="141">
        <f t="shared" si="21"/>
        <v>10</v>
      </c>
      <c r="BH27" s="116">
        <f t="shared" ref="BH27:BH29" si="54">BG27</f>
        <v>10</v>
      </c>
      <c r="BI27" s="142">
        <f t="shared" ref="BI27:BI29" si="55">BH27/I27</f>
        <v>0.05</v>
      </c>
    </row>
    <row r="28" spans="1:62" ht="24" x14ac:dyDescent="0.2">
      <c r="A28" s="92"/>
      <c r="B28" s="318"/>
      <c r="C28" s="305"/>
      <c r="D28" s="294"/>
      <c r="E28" s="128" t="s">
        <v>29</v>
      </c>
      <c r="F28" s="196" t="s">
        <v>263</v>
      </c>
      <c r="G28" s="248"/>
      <c r="H28" s="248"/>
      <c r="I28" s="146">
        <v>1000</v>
      </c>
      <c r="J28" s="4" t="s">
        <v>11</v>
      </c>
      <c r="K28" s="286"/>
      <c r="L28" s="105">
        <v>0</v>
      </c>
      <c r="M28" s="154">
        <f>L28</f>
        <v>0</v>
      </c>
      <c r="N28" s="153">
        <f>+L28/I28</f>
        <v>0</v>
      </c>
      <c r="O28" s="105">
        <v>128</v>
      </c>
      <c r="P28" s="172">
        <f t="shared" si="36"/>
        <v>128</v>
      </c>
      <c r="Q28" s="153">
        <f t="shared" si="37"/>
        <v>0.128</v>
      </c>
      <c r="R28" s="105">
        <v>37</v>
      </c>
      <c r="S28" s="154">
        <f t="shared" si="38"/>
        <v>37</v>
      </c>
      <c r="T28" s="153">
        <f t="shared" si="39"/>
        <v>3.6999999999999998E-2</v>
      </c>
      <c r="U28" s="105">
        <v>96</v>
      </c>
      <c r="V28" s="154">
        <f>U28</f>
        <v>96</v>
      </c>
      <c r="W28" s="153">
        <f t="shared" si="40"/>
        <v>9.6000000000000002E-2</v>
      </c>
      <c r="X28" s="135">
        <f t="shared" si="15"/>
        <v>261</v>
      </c>
      <c r="Y28" s="102">
        <f t="shared" si="41"/>
        <v>261</v>
      </c>
      <c r="Z28" s="153">
        <f t="shared" si="42"/>
        <v>0.26100000000000001</v>
      </c>
      <c r="AA28" s="132">
        <v>75</v>
      </c>
      <c r="AB28" s="192">
        <f>AA28</f>
        <v>75</v>
      </c>
      <c r="AC28" s="153">
        <f t="shared" si="44"/>
        <v>7.4999999999999997E-2</v>
      </c>
      <c r="AD28" s="132">
        <v>85</v>
      </c>
      <c r="AE28" s="93">
        <f t="shared" si="45"/>
        <v>85</v>
      </c>
      <c r="AF28" s="153">
        <f t="shared" si="46"/>
        <v>8.5000000000000006E-2</v>
      </c>
      <c r="AG28" s="132">
        <v>57</v>
      </c>
      <c r="AH28" s="93">
        <f t="shared" si="47"/>
        <v>57</v>
      </c>
      <c r="AI28" s="153">
        <f t="shared" si="48"/>
        <v>5.7000000000000002E-2</v>
      </c>
      <c r="AJ28" s="132"/>
      <c r="AK28" s="93">
        <f t="shared" si="49"/>
        <v>0</v>
      </c>
      <c r="AL28" s="153">
        <f t="shared" si="50"/>
        <v>0</v>
      </c>
      <c r="AM28" s="137">
        <f t="shared" ref="AM28:AM36" si="56">+AA28+AD28+AG28+AJ28</f>
        <v>217</v>
      </c>
      <c r="AN28" s="100">
        <f t="shared" si="51"/>
        <v>217</v>
      </c>
      <c r="AO28" s="100">
        <f>AN28+Y28</f>
        <v>478</v>
      </c>
      <c r="AP28" s="153">
        <f t="shared" si="53"/>
        <v>0.47799999999999998</v>
      </c>
      <c r="AQ28" s="132"/>
      <c r="AR28" s="94"/>
      <c r="AS28" s="179"/>
      <c r="AT28" s="170"/>
      <c r="AU28" s="176"/>
      <c r="AV28" s="179"/>
      <c r="AW28" s="170"/>
      <c r="AX28" s="176"/>
      <c r="AY28" s="179"/>
      <c r="AZ28" s="170"/>
      <c r="BA28" s="176"/>
      <c r="BB28" s="179"/>
      <c r="BC28" s="170"/>
      <c r="BD28" s="176"/>
      <c r="BE28" s="115">
        <f t="shared" si="9"/>
        <v>0</v>
      </c>
      <c r="BF28" s="179"/>
      <c r="BG28" s="141">
        <f t="shared" si="21"/>
        <v>478</v>
      </c>
      <c r="BH28" s="116">
        <f t="shared" si="54"/>
        <v>478</v>
      </c>
      <c r="BI28" s="142">
        <f t="shared" si="55"/>
        <v>0.47799999999999998</v>
      </c>
      <c r="BJ28" s="103"/>
    </row>
    <row r="29" spans="1:62" ht="24" x14ac:dyDescent="0.2">
      <c r="A29" s="92"/>
      <c r="B29" s="318"/>
      <c r="C29" s="305"/>
      <c r="D29" s="294"/>
      <c r="E29" s="128" t="s">
        <v>29</v>
      </c>
      <c r="F29" s="156" t="s">
        <v>181</v>
      </c>
      <c r="G29" s="127"/>
      <c r="H29" s="127">
        <v>5000</v>
      </c>
      <c r="I29" s="298">
        <v>6700</v>
      </c>
      <c r="J29" s="4" t="s">
        <v>11</v>
      </c>
      <c r="K29" s="286"/>
      <c r="L29" s="105">
        <v>0</v>
      </c>
      <c r="M29" s="154">
        <f>L29</f>
        <v>0</v>
      </c>
      <c r="N29" s="153">
        <f>+L29/H29</f>
        <v>0</v>
      </c>
      <c r="O29" s="105">
        <v>0</v>
      </c>
      <c r="P29" s="172">
        <f t="shared" si="36"/>
        <v>0</v>
      </c>
      <c r="Q29" s="153">
        <f t="shared" si="37"/>
        <v>0</v>
      </c>
      <c r="R29" s="105">
        <v>0</v>
      </c>
      <c r="S29" s="154">
        <f>R29</f>
        <v>0</v>
      </c>
      <c r="T29" s="153">
        <f t="shared" si="39"/>
        <v>0</v>
      </c>
      <c r="U29" s="105">
        <v>634</v>
      </c>
      <c r="V29" s="154">
        <f t="shared" ref="V29" si="57">U29</f>
        <v>634</v>
      </c>
      <c r="W29" s="153">
        <f t="shared" si="40"/>
        <v>9.4626865671641788E-2</v>
      </c>
      <c r="X29" s="135">
        <f t="shared" si="15"/>
        <v>634</v>
      </c>
      <c r="Y29" s="102">
        <f t="shared" si="41"/>
        <v>634</v>
      </c>
      <c r="Z29" s="153">
        <f t="shared" si="42"/>
        <v>9.4626865671641788E-2</v>
      </c>
      <c r="AA29" s="132">
        <v>601</v>
      </c>
      <c r="AB29" s="102">
        <f t="shared" si="43"/>
        <v>601</v>
      </c>
      <c r="AC29" s="153">
        <f t="shared" si="44"/>
        <v>8.9701492537313438E-2</v>
      </c>
      <c r="AD29" s="132">
        <v>562</v>
      </c>
      <c r="AE29" s="93">
        <f t="shared" si="45"/>
        <v>562</v>
      </c>
      <c r="AF29" s="153">
        <f t="shared" si="46"/>
        <v>8.3880597014925368E-2</v>
      </c>
      <c r="AG29" s="132">
        <v>474</v>
      </c>
      <c r="AH29" s="93">
        <f t="shared" si="47"/>
        <v>474</v>
      </c>
      <c r="AI29" s="153">
        <f t="shared" si="48"/>
        <v>7.0746268656716418E-2</v>
      </c>
      <c r="AJ29" s="169"/>
      <c r="AK29" s="93">
        <f t="shared" si="49"/>
        <v>0</v>
      </c>
      <c r="AL29" s="153">
        <f t="shared" si="50"/>
        <v>0</v>
      </c>
      <c r="AM29" s="137">
        <f t="shared" si="56"/>
        <v>1637</v>
      </c>
      <c r="AN29" s="100">
        <f>AM29</f>
        <v>1637</v>
      </c>
      <c r="AO29" s="100">
        <f>AN29+Y29</f>
        <v>2271</v>
      </c>
      <c r="AP29" s="153">
        <f t="shared" si="53"/>
        <v>0.33895522388059701</v>
      </c>
      <c r="AQ29" s="132"/>
      <c r="AR29" s="94"/>
      <c r="AS29" s="179"/>
      <c r="AT29" s="170"/>
      <c r="AU29" s="176"/>
      <c r="AV29" s="179"/>
      <c r="AW29" s="170"/>
      <c r="AX29" s="176"/>
      <c r="AY29" s="179"/>
      <c r="AZ29" s="170"/>
      <c r="BA29" s="176"/>
      <c r="BB29" s="179"/>
      <c r="BC29" s="170"/>
      <c r="BD29" s="176"/>
      <c r="BE29" s="115">
        <f t="shared" si="9"/>
        <v>0</v>
      </c>
      <c r="BF29" s="179"/>
      <c r="BG29" s="141">
        <f t="shared" si="21"/>
        <v>2271</v>
      </c>
      <c r="BH29" s="116">
        <f t="shared" si="54"/>
        <v>2271</v>
      </c>
      <c r="BI29" s="142">
        <f t="shared" si="55"/>
        <v>0.33895522388059701</v>
      </c>
    </row>
    <row r="30" spans="1:62" ht="24" x14ac:dyDescent="0.2">
      <c r="A30" s="92"/>
      <c r="B30" s="318"/>
      <c r="C30" s="305"/>
      <c r="D30" s="294"/>
      <c r="E30" s="315" t="s">
        <v>29</v>
      </c>
      <c r="F30" s="297" t="s">
        <v>182</v>
      </c>
      <c r="G30" s="126" t="s">
        <v>183</v>
      </c>
      <c r="H30" s="323">
        <v>1700</v>
      </c>
      <c r="I30" s="308"/>
      <c r="J30" s="304" t="s">
        <v>31</v>
      </c>
      <c r="K30" s="286"/>
      <c r="L30" s="105">
        <v>43</v>
      </c>
      <c r="M30" s="203">
        <f>SUM(L30:L32)</f>
        <v>63</v>
      </c>
      <c r="N30" s="263">
        <f>M30/I29</f>
        <v>9.4029850746268663E-3</v>
      </c>
      <c r="O30" s="105">
        <v>104</v>
      </c>
      <c r="P30" s="207">
        <f>SUM(O30:O32)</f>
        <v>218</v>
      </c>
      <c r="Q30" s="210">
        <f>P30/I29</f>
        <v>3.2537313432835821E-2</v>
      </c>
      <c r="R30" s="105">
        <v>88</v>
      </c>
      <c r="S30" s="203">
        <f>SUM(R30:R32)</f>
        <v>189</v>
      </c>
      <c r="T30" s="210">
        <f>S30/I29</f>
        <v>2.8208955223880595E-2</v>
      </c>
      <c r="U30" s="105">
        <v>52</v>
      </c>
      <c r="V30" s="203">
        <f>SUM(U30:U32)</f>
        <v>161</v>
      </c>
      <c r="W30" s="210">
        <f>V30/H30</f>
        <v>9.4705882352941181E-2</v>
      </c>
      <c r="X30" s="135">
        <f t="shared" si="15"/>
        <v>287</v>
      </c>
      <c r="Y30" s="214">
        <f>SUM(X30:X32)</f>
        <v>631</v>
      </c>
      <c r="Z30" s="210">
        <f>Y30/H30</f>
        <v>0.37117647058823527</v>
      </c>
      <c r="AA30" s="132">
        <v>220</v>
      </c>
      <c r="AB30" s="214">
        <f>SUM(AA30:AA32)</f>
        <v>272</v>
      </c>
      <c r="AC30" s="210">
        <f>AB30/H30</f>
        <v>0.16</v>
      </c>
      <c r="AD30" s="132">
        <v>67</v>
      </c>
      <c r="AE30" s="214">
        <f>SUM(AD30:AD32)</f>
        <v>124</v>
      </c>
      <c r="AF30" s="210">
        <f>AE30/H30</f>
        <v>7.2941176470588232E-2</v>
      </c>
      <c r="AG30" s="132">
        <v>117</v>
      </c>
      <c r="AH30" s="214">
        <f>SUM(AG30:AG32)</f>
        <v>215</v>
      </c>
      <c r="AI30" s="210">
        <f>AH30/H30</f>
        <v>0.12647058823529411</v>
      </c>
      <c r="AJ30" s="169"/>
      <c r="AK30" s="245">
        <f>SUM(AJ30:AJ32)</f>
        <v>0</v>
      </c>
      <c r="AL30" s="210">
        <f>AK30/H30</f>
        <v>0</v>
      </c>
      <c r="AM30" s="137">
        <f t="shared" si="56"/>
        <v>404</v>
      </c>
      <c r="AN30" s="214">
        <f>SUM(AM30:AM32)</f>
        <v>611</v>
      </c>
      <c r="AO30" s="214">
        <f>AN30+Y30</f>
        <v>1242</v>
      </c>
      <c r="AP30" s="210">
        <f>AO30/H30</f>
        <v>0.73058823529411765</v>
      </c>
      <c r="AQ30" s="132"/>
      <c r="AR30" s="94"/>
      <c r="AS30" s="179"/>
      <c r="AT30" s="170"/>
      <c r="AU30" s="176"/>
      <c r="AV30" s="179"/>
      <c r="AW30" s="170"/>
      <c r="AX30" s="176"/>
      <c r="AY30" s="179"/>
      <c r="AZ30" s="170"/>
      <c r="BA30" s="176"/>
      <c r="BB30" s="179"/>
      <c r="BC30" s="170"/>
      <c r="BD30" s="176"/>
      <c r="BE30" s="115">
        <f t="shared" si="9"/>
        <v>0</v>
      </c>
      <c r="BF30" s="179"/>
      <c r="BG30" s="141">
        <f t="shared" si="21"/>
        <v>691</v>
      </c>
      <c r="BH30" s="197">
        <f>SUM(BG30:BG32)</f>
        <v>1242</v>
      </c>
      <c r="BI30" s="199">
        <f>BH30/I29</f>
        <v>0.1853731343283582</v>
      </c>
    </row>
    <row r="31" spans="1:62" ht="24" x14ac:dyDescent="0.2">
      <c r="A31" s="92"/>
      <c r="B31" s="318"/>
      <c r="C31" s="305"/>
      <c r="D31" s="294"/>
      <c r="E31" s="315"/>
      <c r="F31" s="297"/>
      <c r="G31" s="126" t="s">
        <v>184</v>
      </c>
      <c r="H31" s="323"/>
      <c r="I31" s="308"/>
      <c r="J31" s="304"/>
      <c r="K31" s="286"/>
      <c r="L31" s="105">
        <v>18</v>
      </c>
      <c r="M31" s="213"/>
      <c r="N31" s="263"/>
      <c r="O31" s="105">
        <v>108</v>
      </c>
      <c r="P31" s="208"/>
      <c r="Q31" s="211"/>
      <c r="R31" s="105">
        <v>96</v>
      </c>
      <c r="S31" s="213"/>
      <c r="T31" s="211"/>
      <c r="U31" s="105">
        <v>104</v>
      </c>
      <c r="V31" s="213"/>
      <c r="W31" s="211"/>
      <c r="X31" s="135">
        <f t="shared" si="15"/>
        <v>326</v>
      </c>
      <c r="Y31" s="215"/>
      <c r="Z31" s="211"/>
      <c r="AA31" s="132">
        <v>47</v>
      </c>
      <c r="AB31" s="215"/>
      <c r="AC31" s="211"/>
      <c r="AD31" s="132">
        <v>46</v>
      </c>
      <c r="AE31" s="215"/>
      <c r="AF31" s="211"/>
      <c r="AG31" s="132">
        <v>88</v>
      </c>
      <c r="AH31" s="215"/>
      <c r="AI31" s="211"/>
      <c r="AJ31" s="169"/>
      <c r="AK31" s="235"/>
      <c r="AL31" s="211"/>
      <c r="AM31" s="137">
        <f t="shared" si="56"/>
        <v>181</v>
      </c>
      <c r="AN31" s="215"/>
      <c r="AO31" s="215"/>
      <c r="AP31" s="211"/>
      <c r="AQ31" s="132"/>
      <c r="AR31" s="94"/>
      <c r="AS31" s="179"/>
      <c r="AT31" s="170"/>
      <c r="AU31" s="176"/>
      <c r="AV31" s="179"/>
      <c r="AW31" s="170"/>
      <c r="AX31" s="176"/>
      <c r="AY31" s="179"/>
      <c r="AZ31" s="170"/>
      <c r="BA31" s="176"/>
      <c r="BB31" s="179"/>
      <c r="BC31" s="170"/>
      <c r="BD31" s="176"/>
      <c r="BE31" s="115">
        <f t="shared" si="9"/>
        <v>0</v>
      </c>
      <c r="BF31" s="179"/>
      <c r="BG31" s="141">
        <f t="shared" si="21"/>
        <v>507</v>
      </c>
      <c r="BH31" s="222"/>
      <c r="BI31" s="221"/>
    </row>
    <row r="32" spans="1:62" ht="24" x14ac:dyDescent="0.2">
      <c r="A32" s="92"/>
      <c r="B32" s="318"/>
      <c r="C32" s="305"/>
      <c r="D32" s="294"/>
      <c r="E32" s="315"/>
      <c r="F32" s="297"/>
      <c r="G32" s="126" t="s">
        <v>185</v>
      </c>
      <c r="H32" s="323"/>
      <c r="I32" s="306"/>
      <c r="J32" s="304"/>
      <c r="K32" s="286"/>
      <c r="L32" s="105">
        <v>2</v>
      </c>
      <c r="M32" s="204"/>
      <c r="N32" s="263"/>
      <c r="O32" s="105">
        <v>6</v>
      </c>
      <c r="P32" s="209"/>
      <c r="Q32" s="212"/>
      <c r="R32" s="105">
        <v>5</v>
      </c>
      <c r="S32" s="204"/>
      <c r="T32" s="212"/>
      <c r="U32" s="105">
        <v>5</v>
      </c>
      <c r="V32" s="204"/>
      <c r="W32" s="212"/>
      <c r="X32" s="135">
        <f t="shared" si="15"/>
        <v>18</v>
      </c>
      <c r="Y32" s="216"/>
      <c r="Z32" s="212"/>
      <c r="AA32" s="132">
        <v>5</v>
      </c>
      <c r="AB32" s="216"/>
      <c r="AC32" s="212"/>
      <c r="AD32" s="132">
        <v>11</v>
      </c>
      <c r="AE32" s="216"/>
      <c r="AF32" s="212"/>
      <c r="AG32" s="132">
        <v>10</v>
      </c>
      <c r="AH32" s="216"/>
      <c r="AI32" s="212"/>
      <c r="AJ32" s="169"/>
      <c r="AK32" s="234"/>
      <c r="AL32" s="212"/>
      <c r="AM32" s="137">
        <f t="shared" si="56"/>
        <v>26</v>
      </c>
      <c r="AN32" s="216"/>
      <c r="AO32" s="216"/>
      <c r="AP32" s="212"/>
      <c r="AQ32" s="132"/>
      <c r="AR32" s="94"/>
      <c r="AS32" s="179"/>
      <c r="AT32" s="170"/>
      <c r="AU32" s="176"/>
      <c r="AV32" s="179"/>
      <c r="AW32" s="170"/>
      <c r="AX32" s="176"/>
      <c r="AY32" s="179"/>
      <c r="AZ32" s="170"/>
      <c r="BA32" s="176"/>
      <c r="BB32" s="179"/>
      <c r="BC32" s="170"/>
      <c r="BD32" s="176"/>
      <c r="BE32" s="115">
        <f t="shared" si="9"/>
        <v>0</v>
      </c>
      <c r="BF32" s="179"/>
      <c r="BG32" s="141">
        <f t="shared" si="21"/>
        <v>44</v>
      </c>
      <c r="BH32" s="198"/>
      <c r="BI32" s="200"/>
    </row>
    <row r="33" spans="1:61" ht="24" x14ac:dyDescent="0.2">
      <c r="A33" s="92"/>
      <c r="B33" s="318"/>
      <c r="C33" s="305"/>
      <c r="D33" s="294"/>
      <c r="E33" s="315"/>
      <c r="F33" s="297"/>
      <c r="G33" s="126" t="s">
        <v>186</v>
      </c>
      <c r="H33" s="127"/>
      <c r="I33" s="151">
        <v>850</v>
      </c>
      <c r="J33" s="304"/>
      <c r="K33" s="286"/>
      <c r="L33" s="105">
        <v>28</v>
      </c>
      <c r="M33" s="154">
        <f>L33</f>
        <v>28</v>
      </c>
      <c r="N33" s="153">
        <f>M33/I33</f>
        <v>3.2941176470588238E-2</v>
      </c>
      <c r="O33" s="105">
        <v>43</v>
      </c>
      <c r="P33" s="172">
        <f t="shared" si="36"/>
        <v>43</v>
      </c>
      <c r="Q33" s="153">
        <f t="shared" si="37"/>
        <v>5.0588235294117649E-2</v>
      </c>
      <c r="R33" s="105">
        <v>15</v>
      </c>
      <c r="S33" s="154">
        <f>R33</f>
        <v>15</v>
      </c>
      <c r="T33" s="153">
        <f>S33/I33</f>
        <v>1.7647058823529412E-2</v>
      </c>
      <c r="U33" s="105">
        <v>15</v>
      </c>
      <c r="V33" s="154">
        <f>U33</f>
        <v>15</v>
      </c>
      <c r="W33" s="153">
        <f>V33/I33</f>
        <v>1.7647058823529412E-2</v>
      </c>
      <c r="X33" s="135">
        <f t="shared" si="15"/>
        <v>101</v>
      </c>
      <c r="Y33" s="102">
        <f>X33</f>
        <v>101</v>
      </c>
      <c r="Z33" s="153">
        <f>Y33/I33</f>
        <v>0.1188235294117647</v>
      </c>
      <c r="AA33" s="132">
        <v>31</v>
      </c>
      <c r="AB33" s="102">
        <f>AA33</f>
        <v>31</v>
      </c>
      <c r="AC33" s="153">
        <f>AB33/I33</f>
        <v>3.6470588235294116E-2</v>
      </c>
      <c r="AD33" s="132">
        <v>64</v>
      </c>
      <c r="AE33" s="102">
        <f>AD33</f>
        <v>64</v>
      </c>
      <c r="AF33" s="153">
        <f>AE33/I33</f>
        <v>7.5294117647058817E-2</v>
      </c>
      <c r="AG33" s="132">
        <v>23</v>
      </c>
      <c r="AH33" s="102">
        <f>AG33</f>
        <v>23</v>
      </c>
      <c r="AI33" s="153">
        <f>AH33/I33</f>
        <v>2.7058823529411764E-2</v>
      </c>
      <c r="AJ33" s="169"/>
      <c r="AK33" s="93">
        <f>AJ33</f>
        <v>0</v>
      </c>
      <c r="AL33" s="153"/>
      <c r="AM33" s="137">
        <f t="shared" si="56"/>
        <v>118</v>
      </c>
      <c r="AN33" s="100">
        <f>AM33</f>
        <v>118</v>
      </c>
      <c r="AO33" s="100">
        <f>AN33+Y33</f>
        <v>219</v>
      </c>
      <c r="AP33" s="153">
        <f>AO33/I33</f>
        <v>0.2576470588235294</v>
      </c>
      <c r="AQ33" s="132"/>
      <c r="AR33" s="94"/>
      <c r="AS33" s="179"/>
      <c r="AT33" s="170"/>
      <c r="AU33" s="176"/>
      <c r="AV33" s="179"/>
      <c r="AW33" s="170"/>
      <c r="AX33" s="176"/>
      <c r="AY33" s="179"/>
      <c r="AZ33" s="170"/>
      <c r="BA33" s="176"/>
      <c r="BB33" s="179"/>
      <c r="BC33" s="170"/>
      <c r="BD33" s="176"/>
      <c r="BE33" s="115">
        <f t="shared" si="9"/>
        <v>0</v>
      </c>
      <c r="BF33" s="179"/>
      <c r="BG33" s="141">
        <f t="shared" si="21"/>
        <v>219</v>
      </c>
      <c r="BH33" s="116">
        <f>BG33</f>
        <v>219</v>
      </c>
      <c r="BI33" s="142">
        <f>BH33/I33</f>
        <v>0.2576470588235294</v>
      </c>
    </row>
    <row r="34" spans="1:61" ht="24" x14ac:dyDescent="0.2">
      <c r="A34" s="92"/>
      <c r="B34" s="318"/>
      <c r="C34" s="295" t="s">
        <v>14</v>
      </c>
      <c r="D34" s="128" t="s">
        <v>191</v>
      </c>
      <c r="E34" s="128" t="s">
        <v>26</v>
      </c>
      <c r="F34" s="126" t="s">
        <v>188</v>
      </c>
      <c r="G34" s="248"/>
      <c r="H34" s="248"/>
      <c r="I34" s="146">
        <v>1</v>
      </c>
      <c r="J34" s="4" t="s">
        <v>11</v>
      </c>
      <c r="K34" s="90">
        <v>2731398863</v>
      </c>
      <c r="L34" s="105">
        <v>1</v>
      </c>
      <c r="M34" s="154">
        <f>L34</f>
        <v>1</v>
      </c>
      <c r="N34" s="153">
        <f>M34/I34</f>
        <v>1</v>
      </c>
      <c r="O34" s="105"/>
      <c r="P34" s="172">
        <f t="shared" si="36"/>
        <v>0</v>
      </c>
      <c r="Q34" s="153">
        <f t="shared" si="37"/>
        <v>0</v>
      </c>
      <c r="R34" s="105"/>
      <c r="S34" s="154">
        <f t="shared" ref="S34:S36" si="58">R34</f>
        <v>0</v>
      </c>
      <c r="T34" s="153">
        <f t="shared" ref="T34:T36" si="59">S34/I34</f>
        <v>0</v>
      </c>
      <c r="U34" s="105"/>
      <c r="V34" s="154">
        <f t="shared" ref="V34:V36" si="60">U34</f>
        <v>0</v>
      </c>
      <c r="W34" s="153">
        <f t="shared" ref="W34:W36" si="61">V34/I34</f>
        <v>0</v>
      </c>
      <c r="X34" s="135">
        <f t="shared" si="15"/>
        <v>1</v>
      </c>
      <c r="Y34" s="102">
        <f t="shared" ref="Y34:Y36" si="62">X34</f>
        <v>1</v>
      </c>
      <c r="Z34" s="153">
        <f t="shared" ref="Z34:Z36" si="63">Y34/I34</f>
        <v>1</v>
      </c>
      <c r="AA34" s="132"/>
      <c r="AB34" s="102">
        <f t="shared" ref="AB34:AB36" si="64">AA34</f>
        <v>0</v>
      </c>
      <c r="AC34" s="153">
        <f t="shared" ref="AC34:AC36" si="65">AB34/I34</f>
        <v>0</v>
      </c>
      <c r="AD34" s="132"/>
      <c r="AE34" s="166">
        <f t="shared" ref="AE34:AE36" si="66">AD34</f>
        <v>0</v>
      </c>
      <c r="AF34" s="153">
        <f t="shared" ref="AF34:AF36" si="67">AE34/I34</f>
        <v>0</v>
      </c>
      <c r="AG34" s="132"/>
      <c r="AH34" s="166">
        <f t="shared" ref="AH34:AH36" si="68">AG34</f>
        <v>0</v>
      </c>
      <c r="AI34" s="153">
        <f t="shared" ref="AI34:AI36" si="69">AH34/I34</f>
        <v>0</v>
      </c>
      <c r="AJ34" s="169"/>
      <c r="AK34" s="93">
        <f t="shared" ref="AK34:AK36" si="70">AJ34</f>
        <v>0</v>
      </c>
      <c r="AL34" s="153"/>
      <c r="AM34" s="105">
        <f t="shared" si="56"/>
        <v>0</v>
      </c>
      <c r="AN34" s="100">
        <f>AM34</f>
        <v>0</v>
      </c>
      <c r="AO34" s="100">
        <f t="shared" ref="AO34:AO36" si="71">AN34+Y34</f>
        <v>1</v>
      </c>
      <c r="AP34" s="153">
        <f t="shared" ref="AP34:AP36" si="72">AO34/I34</f>
        <v>1</v>
      </c>
      <c r="AQ34" s="132"/>
      <c r="AR34" s="94"/>
      <c r="AS34" s="179"/>
      <c r="AT34" s="170"/>
      <c r="AU34" s="176"/>
      <c r="AV34" s="179"/>
      <c r="AW34" s="170"/>
      <c r="AX34" s="176"/>
      <c r="AY34" s="179"/>
      <c r="AZ34" s="170"/>
      <c r="BA34" s="176"/>
      <c r="BB34" s="179"/>
      <c r="BC34" s="170"/>
      <c r="BD34" s="176"/>
      <c r="BE34" s="115">
        <f t="shared" si="9"/>
        <v>0</v>
      </c>
      <c r="BF34" s="179"/>
      <c r="BG34" s="141">
        <f t="shared" si="21"/>
        <v>1</v>
      </c>
      <c r="BH34" s="116">
        <f t="shared" ref="BH34:BH36" si="73">BG34</f>
        <v>1</v>
      </c>
      <c r="BI34" s="142">
        <f t="shared" ref="BI34:BI36" si="74">BH34/I34</f>
        <v>1</v>
      </c>
    </row>
    <row r="35" spans="1:61" ht="24" x14ac:dyDescent="0.2">
      <c r="A35" s="92"/>
      <c r="B35" s="318"/>
      <c r="C35" s="296"/>
      <c r="D35" s="128" t="s">
        <v>58</v>
      </c>
      <c r="E35" s="128" t="s">
        <v>26</v>
      </c>
      <c r="F35" s="126" t="s">
        <v>189</v>
      </c>
      <c r="G35" s="248"/>
      <c r="H35" s="248"/>
      <c r="I35" s="146">
        <v>2</v>
      </c>
      <c r="J35" s="4" t="s">
        <v>31</v>
      </c>
      <c r="K35" s="90">
        <v>294400000</v>
      </c>
      <c r="L35" s="105">
        <v>2</v>
      </c>
      <c r="M35" s="154">
        <f>L35</f>
        <v>2</v>
      </c>
      <c r="N35" s="153">
        <f>M35/I35</f>
        <v>1</v>
      </c>
      <c r="O35" s="105"/>
      <c r="P35" s="172">
        <f t="shared" si="36"/>
        <v>0</v>
      </c>
      <c r="Q35" s="153">
        <f t="shared" si="37"/>
        <v>0</v>
      </c>
      <c r="R35" s="105"/>
      <c r="S35" s="154">
        <f t="shared" si="58"/>
        <v>0</v>
      </c>
      <c r="T35" s="153">
        <f t="shared" si="59"/>
        <v>0</v>
      </c>
      <c r="U35" s="105"/>
      <c r="V35" s="154">
        <f t="shared" si="60"/>
        <v>0</v>
      </c>
      <c r="W35" s="153">
        <f t="shared" si="61"/>
        <v>0</v>
      </c>
      <c r="X35" s="135">
        <f t="shared" si="15"/>
        <v>2</v>
      </c>
      <c r="Y35" s="102">
        <f t="shared" si="62"/>
        <v>2</v>
      </c>
      <c r="Z35" s="153">
        <f t="shared" si="63"/>
        <v>1</v>
      </c>
      <c r="AA35" s="132"/>
      <c r="AB35" s="102">
        <f t="shared" si="64"/>
        <v>0</v>
      </c>
      <c r="AC35" s="153">
        <f t="shared" si="65"/>
        <v>0</v>
      </c>
      <c r="AD35" s="132"/>
      <c r="AE35" s="166">
        <f t="shared" si="66"/>
        <v>0</v>
      </c>
      <c r="AF35" s="153">
        <f t="shared" si="67"/>
        <v>0</v>
      </c>
      <c r="AG35" s="132"/>
      <c r="AH35" s="166">
        <f t="shared" si="68"/>
        <v>0</v>
      </c>
      <c r="AI35" s="153">
        <f t="shared" si="69"/>
        <v>0</v>
      </c>
      <c r="AJ35" s="169"/>
      <c r="AK35" s="93">
        <f t="shared" si="70"/>
        <v>0</v>
      </c>
      <c r="AL35" s="153"/>
      <c r="AM35" s="105">
        <f t="shared" si="56"/>
        <v>0</v>
      </c>
      <c r="AN35" s="100">
        <f t="shared" ref="AN35:AN36" si="75">AM35</f>
        <v>0</v>
      </c>
      <c r="AO35" s="100">
        <f t="shared" si="71"/>
        <v>2</v>
      </c>
      <c r="AP35" s="153">
        <f t="shared" si="72"/>
        <v>1</v>
      </c>
      <c r="AQ35" s="132"/>
      <c r="AR35" s="94"/>
      <c r="AS35" s="179"/>
      <c r="AT35" s="170"/>
      <c r="AU35" s="176"/>
      <c r="AV35" s="179"/>
      <c r="AW35" s="170"/>
      <c r="AX35" s="176"/>
      <c r="AY35" s="179"/>
      <c r="AZ35" s="170"/>
      <c r="BA35" s="176"/>
      <c r="BB35" s="179"/>
      <c r="BC35" s="170"/>
      <c r="BD35" s="176"/>
      <c r="BE35" s="115">
        <f t="shared" si="9"/>
        <v>0</v>
      </c>
      <c r="BF35" s="179"/>
      <c r="BG35" s="141">
        <f t="shared" si="21"/>
        <v>2</v>
      </c>
      <c r="BH35" s="116">
        <f t="shared" si="73"/>
        <v>2</v>
      </c>
      <c r="BI35" s="142">
        <f t="shared" si="74"/>
        <v>1</v>
      </c>
    </row>
    <row r="36" spans="1:61" ht="24" x14ac:dyDescent="0.2">
      <c r="A36" s="92"/>
      <c r="B36" s="318"/>
      <c r="C36" s="296"/>
      <c r="D36" s="128" t="s">
        <v>24</v>
      </c>
      <c r="E36" s="128" t="s">
        <v>25</v>
      </c>
      <c r="F36" s="156" t="s">
        <v>190</v>
      </c>
      <c r="G36" s="248"/>
      <c r="H36" s="248"/>
      <c r="I36" s="146">
        <v>100000</v>
      </c>
      <c r="J36" s="4" t="s">
        <v>11</v>
      </c>
      <c r="K36" s="90">
        <v>538500000</v>
      </c>
      <c r="L36" s="180">
        <v>7556</v>
      </c>
      <c r="M36" s="154">
        <f>L36</f>
        <v>7556</v>
      </c>
      <c r="N36" s="153">
        <f>M36/I36</f>
        <v>7.5560000000000002E-2</v>
      </c>
      <c r="O36" s="105">
        <v>21516</v>
      </c>
      <c r="P36" s="172">
        <f>O36</f>
        <v>21516</v>
      </c>
      <c r="Q36" s="153">
        <f t="shared" si="37"/>
        <v>0.21515999999999999</v>
      </c>
      <c r="R36" s="105">
        <v>32080</v>
      </c>
      <c r="S36" s="154">
        <f t="shared" si="58"/>
        <v>32080</v>
      </c>
      <c r="T36" s="153">
        <f t="shared" si="59"/>
        <v>0.32079999999999997</v>
      </c>
      <c r="U36" s="105">
        <v>0</v>
      </c>
      <c r="V36" s="154">
        <f t="shared" si="60"/>
        <v>0</v>
      </c>
      <c r="W36" s="153">
        <f t="shared" si="61"/>
        <v>0</v>
      </c>
      <c r="X36" s="135">
        <f t="shared" si="15"/>
        <v>61152</v>
      </c>
      <c r="Y36" s="102">
        <f t="shared" si="62"/>
        <v>61152</v>
      </c>
      <c r="Z36" s="153">
        <f t="shared" si="63"/>
        <v>0.61151999999999995</v>
      </c>
      <c r="AA36" s="132">
        <v>10721</v>
      </c>
      <c r="AB36" s="102">
        <f t="shared" si="64"/>
        <v>10721</v>
      </c>
      <c r="AC36" s="153">
        <f t="shared" si="65"/>
        <v>0.10721</v>
      </c>
      <c r="AD36" s="132">
        <v>17600</v>
      </c>
      <c r="AE36" s="102">
        <f t="shared" si="66"/>
        <v>17600</v>
      </c>
      <c r="AF36" s="153">
        <f t="shared" si="67"/>
        <v>0.17599999999999999</v>
      </c>
      <c r="AG36" s="132">
        <v>17744</v>
      </c>
      <c r="AH36" s="102">
        <f t="shared" si="68"/>
        <v>17744</v>
      </c>
      <c r="AI36" s="153">
        <f t="shared" si="69"/>
        <v>0.17743999999999999</v>
      </c>
      <c r="AJ36" s="169"/>
      <c r="AK36" s="93">
        <f t="shared" si="70"/>
        <v>0</v>
      </c>
      <c r="AL36" s="153"/>
      <c r="AM36" s="137">
        <f t="shared" si="56"/>
        <v>46065</v>
      </c>
      <c r="AN36" s="100">
        <f t="shared" si="75"/>
        <v>46065</v>
      </c>
      <c r="AO36" s="100">
        <f t="shared" si="71"/>
        <v>107217</v>
      </c>
      <c r="AP36" s="153">
        <f t="shared" si="72"/>
        <v>1.0721700000000001</v>
      </c>
      <c r="AQ36" s="132"/>
      <c r="AR36" s="94"/>
      <c r="AS36" s="179"/>
      <c r="AT36" s="170"/>
      <c r="AU36" s="176"/>
      <c r="AV36" s="179"/>
      <c r="AW36" s="170"/>
      <c r="AX36" s="176"/>
      <c r="AY36" s="179"/>
      <c r="AZ36" s="170"/>
      <c r="BA36" s="176"/>
      <c r="BB36" s="179"/>
      <c r="BC36" s="170"/>
      <c r="BD36" s="176"/>
      <c r="BE36" s="115">
        <f t="shared" si="9"/>
        <v>0</v>
      </c>
      <c r="BF36" s="179"/>
      <c r="BG36" s="141">
        <f t="shared" si="21"/>
        <v>107217</v>
      </c>
      <c r="BH36" s="116">
        <f t="shared" si="73"/>
        <v>107217</v>
      </c>
      <c r="BI36" s="142">
        <f t="shared" si="74"/>
        <v>1.0721700000000001</v>
      </c>
    </row>
    <row r="37" spans="1:61" ht="43.5" customHeight="1" x14ac:dyDescent="0.2">
      <c r="A37" s="92"/>
      <c r="B37" s="318"/>
      <c r="C37" s="296"/>
      <c r="D37" s="157" t="s">
        <v>194</v>
      </c>
      <c r="E37" s="157" t="s">
        <v>9</v>
      </c>
      <c r="F37" s="193" t="s">
        <v>192</v>
      </c>
      <c r="G37" s="315"/>
      <c r="H37" s="315"/>
      <c r="I37" s="158">
        <v>8700</v>
      </c>
      <c r="J37" s="162" t="s">
        <v>11</v>
      </c>
      <c r="K37" s="160">
        <v>2610874773</v>
      </c>
      <c r="L37" s="145">
        <v>377</v>
      </c>
      <c r="M37" s="166">
        <f>SUM(L37:L37)</f>
        <v>377</v>
      </c>
      <c r="N37" s="165">
        <v>0</v>
      </c>
      <c r="O37" s="106">
        <v>10</v>
      </c>
      <c r="P37" s="166">
        <f>SUM(O37:O37)</f>
        <v>10</v>
      </c>
      <c r="Q37" s="165">
        <f>P37/I37</f>
        <v>1.1494252873563218E-3</v>
      </c>
      <c r="R37" s="106">
        <v>10</v>
      </c>
      <c r="S37" s="166">
        <f>SUM(R37:R37)</f>
        <v>10</v>
      </c>
      <c r="T37" s="165">
        <f>S37/I37</f>
        <v>1.1494252873563218E-3</v>
      </c>
      <c r="U37" s="106">
        <v>6</v>
      </c>
      <c r="V37" s="166">
        <f>SUM(U37:U37)</f>
        <v>6</v>
      </c>
      <c r="W37" s="165">
        <f>V37/I37</f>
        <v>6.8965517241379305E-4</v>
      </c>
      <c r="X37" s="105">
        <f t="shared" si="15"/>
        <v>403</v>
      </c>
      <c r="Y37" s="163">
        <f>SUM(X37:X37)</f>
        <v>403</v>
      </c>
      <c r="Z37" s="165">
        <f>Y37/I37</f>
        <v>4.6321839080459767E-2</v>
      </c>
      <c r="AA37" s="132">
        <v>11</v>
      </c>
      <c r="AB37" s="163">
        <f>SUM(AA37:AA37)</f>
        <v>11</v>
      </c>
      <c r="AC37" s="165">
        <f>AB37/I37</f>
        <v>1.264367816091954E-3</v>
      </c>
      <c r="AD37" s="132">
        <v>119</v>
      </c>
      <c r="AE37" s="163">
        <f>SUM(AD37:AD37)</f>
        <v>119</v>
      </c>
      <c r="AF37" s="165">
        <f>AE37/I37</f>
        <v>1.367816091954023E-2</v>
      </c>
      <c r="AG37" s="132">
        <v>153</v>
      </c>
      <c r="AH37" s="163">
        <f>SUM(AG37:AG37)</f>
        <v>153</v>
      </c>
      <c r="AI37" s="165">
        <f>AH37/I37</f>
        <v>1.7586206896551725E-2</v>
      </c>
      <c r="AJ37" s="169"/>
      <c r="AK37" s="163">
        <f>SUM(AJ37:AJ37)</f>
        <v>0</v>
      </c>
      <c r="AL37" s="165">
        <f>AK37/I37</f>
        <v>0</v>
      </c>
      <c r="AM37" s="137">
        <f t="shared" ref="AM37" si="76">+AA37+AD37+AG37+AJ37</f>
        <v>283</v>
      </c>
      <c r="AN37" s="191">
        <f>SUM(AM37:AM37)</f>
        <v>283</v>
      </c>
      <c r="AO37" s="191">
        <f>AN37+Y37</f>
        <v>686</v>
      </c>
      <c r="AP37" s="165">
        <f>AO37/I37</f>
        <v>7.8850574712643673E-2</v>
      </c>
      <c r="AQ37" s="132"/>
      <c r="AR37" s="94"/>
      <c r="AS37" s="179"/>
      <c r="AT37" s="170"/>
      <c r="AU37" s="176"/>
      <c r="AV37" s="179"/>
      <c r="AW37" s="170"/>
      <c r="AX37" s="176"/>
      <c r="AY37" s="179"/>
      <c r="AZ37" s="170"/>
      <c r="BA37" s="176"/>
      <c r="BB37" s="179"/>
      <c r="BC37" s="170"/>
      <c r="BD37" s="176"/>
      <c r="BE37" s="115">
        <f t="shared" si="9"/>
        <v>0</v>
      </c>
      <c r="BF37" s="179"/>
      <c r="BG37" s="141">
        <f t="shared" si="21"/>
        <v>686</v>
      </c>
      <c r="BH37" s="164">
        <f>SUM(BG37:BG37)</f>
        <v>686</v>
      </c>
      <c r="BI37" s="190">
        <f t="shared" ref="BI37:BI42" si="77">BH37/I37</f>
        <v>7.8850574712643673E-2</v>
      </c>
    </row>
    <row r="38" spans="1:61" ht="60" x14ac:dyDescent="0.2">
      <c r="A38" s="92"/>
      <c r="B38" s="318"/>
      <c r="C38" s="121" t="s">
        <v>17</v>
      </c>
      <c r="D38" s="128" t="s">
        <v>198</v>
      </c>
      <c r="E38" s="128" t="s">
        <v>18</v>
      </c>
      <c r="F38" s="126" t="s">
        <v>196</v>
      </c>
      <c r="G38" s="248"/>
      <c r="H38" s="248"/>
      <c r="I38" s="146">
        <v>87</v>
      </c>
      <c r="J38" s="4" t="s">
        <v>11</v>
      </c>
      <c r="K38" s="90">
        <v>1275079300</v>
      </c>
      <c r="L38" s="180">
        <v>8</v>
      </c>
      <c r="M38" s="154">
        <f>L38</f>
        <v>8</v>
      </c>
      <c r="N38" s="153">
        <f>M38/I38</f>
        <v>9.1954022988505746E-2</v>
      </c>
      <c r="O38" s="105">
        <v>35</v>
      </c>
      <c r="P38" s="172">
        <f t="shared" ref="P38:P44" si="78">O38</f>
        <v>35</v>
      </c>
      <c r="Q38" s="153">
        <f>P38/I38</f>
        <v>0.40229885057471265</v>
      </c>
      <c r="R38" s="105">
        <v>3</v>
      </c>
      <c r="S38" s="154">
        <f>R38</f>
        <v>3</v>
      </c>
      <c r="T38" s="153">
        <f>S38/I38</f>
        <v>3.4482758620689655E-2</v>
      </c>
      <c r="U38" s="105">
        <v>0</v>
      </c>
      <c r="V38" s="154">
        <f>U38</f>
        <v>0</v>
      </c>
      <c r="W38" s="153">
        <f>V38/I38</f>
        <v>0</v>
      </c>
      <c r="X38" s="135">
        <f t="shared" si="15"/>
        <v>46</v>
      </c>
      <c r="Y38" s="102">
        <f>X38</f>
        <v>46</v>
      </c>
      <c r="Z38" s="153">
        <f>Y38/I38</f>
        <v>0.52873563218390807</v>
      </c>
      <c r="AA38" s="132">
        <v>0</v>
      </c>
      <c r="AB38" s="94">
        <f>AA38</f>
        <v>0</v>
      </c>
      <c r="AC38" s="153">
        <f>AB38/I38</f>
        <v>0</v>
      </c>
      <c r="AD38" s="132">
        <v>0</v>
      </c>
      <c r="AE38" s="93">
        <f>AD38</f>
        <v>0</v>
      </c>
      <c r="AF38" s="153">
        <f>AE38/I38</f>
        <v>0</v>
      </c>
      <c r="AG38" s="132">
        <v>0</v>
      </c>
      <c r="AH38" s="93">
        <f>AG38</f>
        <v>0</v>
      </c>
      <c r="AI38" s="153">
        <f>AH38/I38</f>
        <v>0</v>
      </c>
      <c r="AJ38" s="169"/>
      <c r="AK38" s="93">
        <f>AJ38</f>
        <v>0</v>
      </c>
      <c r="AL38" s="153">
        <f>AK38/I38</f>
        <v>0</v>
      </c>
      <c r="AM38" s="137">
        <f>+AA38+AD38+AG38+AJ38</f>
        <v>0</v>
      </c>
      <c r="AN38" s="100">
        <f>AM38</f>
        <v>0</v>
      </c>
      <c r="AO38" s="100">
        <f>AN38+Y38</f>
        <v>46</v>
      </c>
      <c r="AP38" s="153">
        <f>AO38/I38</f>
        <v>0.52873563218390807</v>
      </c>
      <c r="AQ38" s="132"/>
      <c r="AR38" s="94"/>
      <c r="AS38" s="179"/>
      <c r="AT38" s="170"/>
      <c r="AU38" s="176"/>
      <c r="AV38" s="179"/>
      <c r="AW38" s="170"/>
      <c r="AX38" s="176"/>
      <c r="AY38" s="179"/>
      <c r="AZ38" s="170"/>
      <c r="BA38" s="176"/>
      <c r="BB38" s="179"/>
      <c r="BC38" s="170"/>
      <c r="BD38" s="176"/>
      <c r="BE38" s="115">
        <f t="shared" si="9"/>
        <v>0</v>
      </c>
      <c r="BF38" s="179"/>
      <c r="BG38" s="141">
        <f t="shared" si="21"/>
        <v>46</v>
      </c>
      <c r="BH38" s="116">
        <f>BG38</f>
        <v>46</v>
      </c>
      <c r="BI38" s="142">
        <f t="shared" si="77"/>
        <v>0.52873563218390807</v>
      </c>
    </row>
    <row r="39" spans="1:61" ht="36.75" customHeight="1" x14ac:dyDescent="0.2">
      <c r="A39" s="92"/>
      <c r="B39" s="318"/>
      <c r="C39" s="121" t="s">
        <v>17</v>
      </c>
      <c r="D39" s="294" t="s">
        <v>203</v>
      </c>
      <c r="E39" s="157" t="s">
        <v>19</v>
      </c>
      <c r="F39" s="159" t="s">
        <v>262</v>
      </c>
      <c r="G39" s="294"/>
      <c r="H39" s="294"/>
      <c r="I39" s="158">
        <v>1000</v>
      </c>
      <c r="J39" s="290" t="s">
        <v>11</v>
      </c>
      <c r="K39" s="286">
        <v>1356427149</v>
      </c>
      <c r="L39" s="105">
        <v>98</v>
      </c>
      <c r="M39" s="163">
        <f>SUM(L39:L39)</f>
        <v>98</v>
      </c>
      <c r="N39" s="161">
        <v>0</v>
      </c>
      <c r="O39" s="105">
        <v>87</v>
      </c>
      <c r="P39" s="166">
        <f>SUM(O39:O39)</f>
        <v>87</v>
      </c>
      <c r="Q39" s="165">
        <f>P39/I39</f>
        <v>8.6999999999999994E-2</v>
      </c>
      <c r="R39" s="105">
        <v>5</v>
      </c>
      <c r="S39" s="166">
        <f>SUM(R39:R39)</f>
        <v>5</v>
      </c>
      <c r="T39" s="165">
        <f>S39/I39</f>
        <v>5.0000000000000001E-3</v>
      </c>
      <c r="U39" s="105">
        <v>0</v>
      </c>
      <c r="V39" s="166">
        <f>SUM(U39:U39)</f>
        <v>0</v>
      </c>
      <c r="W39" s="165">
        <f>V39/I39</f>
        <v>0</v>
      </c>
      <c r="X39" s="135">
        <f t="shared" si="15"/>
        <v>190</v>
      </c>
      <c r="Y39" s="166">
        <f>SUM(X39:X39)</f>
        <v>190</v>
      </c>
      <c r="Z39" s="165">
        <f>Y39/I39</f>
        <v>0.19</v>
      </c>
      <c r="AA39" s="132">
        <v>54</v>
      </c>
      <c r="AB39" s="166">
        <f>SUM(AA39:AA39)</f>
        <v>54</v>
      </c>
      <c r="AC39" s="165">
        <f>AB39/I39</f>
        <v>5.3999999999999999E-2</v>
      </c>
      <c r="AD39" s="132">
        <v>0</v>
      </c>
      <c r="AE39" s="166">
        <f>SUM(AD39:AD39)</f>
        <v>0</v>
      </c>
      <c r="AF39" s="165">
        <f>AE39/I39</f>
        <v>0</v>
      </c>
      <c r="AG39" s="132"/>
      <c r="AH39" s="166">
        <f>SUM(AG39:AG39)</f>
        <v>0</v>
      </c>
      <c r="AI39" s="165">
        <f>AH39/I39</f>
        <v>0</v>
      </c>
      <c r="AJ39" s="169"/>
      <c r="AK39" s="166">
        <f>SUM(AJ39:AJ39)</f>
        <v>0</v>
      </c>
      <c r="AL39" s="165">
        <f>AK39/I39</f>
        <v>0</v>
      </c>
      <c r="AM39" s="137">
        <f t="shared" si="20"/>
        <v>54.054000000000002</v>
      </c>
      <c r="AN39" s="166">
        <f>SUM(AM39:AM39)</f>
        <v>54.054000000000002</v>
      </c>
      <c r="AO39" s="166">
        <f>Y39</f>
        <v>190</v>
      </c>
      <c r="AP39" s="165">
        <f>AO39/I39</f>
        <v>0.19</v>
      </c>
      <c r="AQ39" s="132"/>
      <c r="AR39" s="94"/>
      <c r="AS39" s="179"/>
      <c r="AT39" s="170"/>
      <c r="AU39" s="176"/>
      <c r="AV39" s="179"/>
      <c r="AW39" s="170"/>
      <c r="AX39" s="176"/>
      <c r="AY39" s="179"/>
      <c r="AZ39" s="170"/>
      <c r="BA39" s="176"/>
      <c r="BB39" s="179"/>
      <c r="BC39" s="170"/>
      <c r="BD39" s="176"/>
      <c r="BE39" s="115">
        <f t="shared" si="9"/>
        <v>0</v>
      </c>
      <c r="BF39" s="179"/>
      <c r="BG39" s="141">
        <f t="shared" si="21"/>
        <v>244.054</v>
      </c>
      <c r="BH39" s="164">
        <f>SUM(BG39:BG39)</f>
        <v>244.054</v>
      </c>
      <c r="BI39" s="190">
        <f t="shared" si="77"/>
        <v>0.24405399999999999</v>
      </c>
    </row>
    <row r="40" spans="1:61" ht="33.75" customHeight="1" x14ac:dyDescent="0.2">
      <c r="A40" s="92"/>
      <c r="B40" s="318"/>
      <c r="C40" s="305" t="s">
        <v>12</v>
      </c>
      <c r="D40" s="294"/>
      <c r="E40" s="128" t="s">
        <v>29</v>
      </c>
      <c r="F40" s="156" t="s">
        <v>201</v>
      </c>
      <c r="G40" s="294"/>
      <c r="H40" s="294"/>
      <c r="I40" s="185">
        <v>1400</v>
      </c>
      <c r="J40" s="288"/>
      <c r="K40" s="286"/>
      <c r="L40" s="105">
        <v>28</v>
      </c>
      <c r="M40" s="154">
        <f>L40</f>
        <v>28</v>
      </c>
      <c r="N40" s="153">
        <f>+L40/I40</f>
        <v>0.02</v>
      </c>
      <c r="O40" s="105">
        <v>67</v>
      </c>
      <c r="P40" s="154">
        <f t="shared" si="78"/>
        <v>67</v>
      </c>
      <c r="Q40" s="153">
        <f>P40/I40</f>
        <v>4.7857142857142855E-2</v>
      </c>
      <c r="R40" s="105">
        <v>104</v>
      </c>
      <c r="S40" s="154">
        <f>R40</f>
        <v>104</v>
      </c>
      <c r="T40" s="153">
        <f>S40/I40</f>
        <v>7.4285714285714288E-2</v>
      </c>
      <c r="U40" s="105">
        <v>0</v>
      </c>
      <c r="V40" s="154">
        <f>U40</f>
        <v>0</v>
      </c>
      <c r="W40" s="153">
        <f>V40/I40</f>
        <v>0</v>
      </c>
      <c r="X40" s="135">
        <f>+L40+O40+R40+U40</f>
        <v>199</v>
      </c>
      <c r="Y40" s="154">
        <f>X40</f>
        <v>199</v>
      </c>
      <c r="Z40" s="153">
        <f>Y40/I40</f>
        <v>0.14214285714285715</v>
      </c>
      <c r="AA40" s="132"/>
      <c r="AB40" s="154">
        <f>AA40</f>
        <v>0</v>
      </c>
      <c r="AC40" s="153">
        <f>AB40/I40</f>
        <v>0</v>
      </c>
      <c r="AD40" s="132">
        <v>0</v>
      </c>
      <c r="AE40" s="154">
        <f>AD40</f>
        <v>0</v>
      </c>
      <c r="AF40" s="153">
        <f>AE40/I40</f>
        <v>0</v>
      </c>
      <c r="AG40" s="132">
        <v>108</v>
      </c>
      <c r="AH40" s="154">
        <f>AG40</f>
        <v>108</v>
      </c>
      <c r="AI40" s="153">
        <f>AH40/I40</f>
        <v>7.7142857142857138E-2</v>
      </c>
      <c r="AJ40" s="169"/>
      <c r="AK40" s="154">
        <f>AJ40</f>
        <v>0</v>
      </c>
      <c r="AL40" s="153">
        <f>AK40/I40</f>
        <v>0</v>
      </c>
      <c r="AM40" s="137">
        <f>+AA40+AC40+AG40+AJ40</f>
        <v>108</v>
      </c>
      <c r="AN40" s="154">
        <f>AM40</f>
        <v>108</v>
      </c>
      <c r="AO40" s="154">
        <f>AN40+Y40</f>
        <v>307</v>
      </c>
      <c r="AP40" s="153">
        <f>AO40/I40</f>
        <v>0.21928571428571428</v>
      </c>
      <c r="AQ40" s="132"/>
      <c r="AR40" s="94"/>
      <c r="AS40" s="179"/>
      <c r="AT40" s="170"/>
      <c r="AU40" s="176"/>
      <c r="AV40" s="179"/>
      <c r="AW40" s="170"/>
      <c r="AX40" s="176"/>
      <c r="AY40" s="179"/>
      <c r="AZ40" s="170"/>
      <c r="BA40" s="176"/>
      <c r="BB40" s="179"/>
      <c r="BC40" s="170"/>
      <c r="BD40" s="176"/>
      <c r="BE40" s="115">
        <f t="shared" si="9"/>
        <v>0</v>
      </c>
      <c r="BF40" s="179"/>
      <c r="BG40" s="141">
        <f t="shared" si="21"/>
        <v>307</v>
      </c>
      <c r="BH40" s="116">
        <f>BG40</f>
        <v>307</v>
      </c>
      <c r="BI40" s="142">
        <f t="shared" si="77"/>
        <v>0.21928571428571428</v>
      </c>
    </row>
    <row r="41" spans="1:61" ht="48" x14ac:dyDescent="0.2">
      <c r="A41" s="92"/>
      <c r="B41" s="318"/>
      <c r="C41" s="305"/>
      <c r="D41" s="294"/>
      <c r="E41" s="128" t="s">
        <v>29</v>
      </c>
      <c r="F41" s="126" t="s">
        <v>200</v>
      </c>
      <c r="G41" s="248"/>
      <c r="H41" s="248"/>
      <c r="I41" s="185">
        <v>2</v>
      </c>
      <c r="J41" s="289"/>
      <c r="K41" s="286"/>
      <c r="L41" s="105">
        <v>0</v>
      </c>
      <c r="M41" s="154">
        <f>L41</f>
        <v>0</v>
      </c>
      <c r="N41" s="153">
        <f>M41/I41</f>
        <v>0</v>
      </c>
      <c r="O41" s="105">
        <v>0</v>
      </c>
      <c r="P41" s="172">
        <f>O41</f>
        <v>0</v>
      </c>
      <c r="Q41" s="153">
        <f t="shared" ref="Q41:Q44" si="79">P41/I41</f>
        <v>0</v>
      </c>
      <c r="R41" s="105">
        <v>0</v>
      </c>
      <c r="S41" s="154">
        <f t="shared" ref="S41:S44" si="80">R41</f>
        <v>0</v>
      </c>
      <c r="T41" s="153">
        <f t="shared" ref="T41:T44" si="81">S41/I41</f>
        <v>0</v>
      </c>
      <c r="U41" s="105">
        <v>0</v>
      </c>
      <c r="V41" s="154">
        <f t="shared" ref="V41:V44" si="82">U41</f>
        <v>0</v>
      </c>
      <c r="W41" s="153">
        <f t="shared" ref="W41:W44" si="83">V41/I41</f>
        <v>0</v>
      </c>
      <c r="X41" s="105">
        <f t="shared" si="15"/>
        <v>0</v>
      </c>
      <c r="Y41" s="154">
        <f t="shared" ref="Y41:Y44" si="84">X41</f>
        <v>0</v>
      </c>
      <c r="Z41" s="153">
        <f t="shared" ref="Z41:Z44" si="85">Y41/I41</f>
        <v>0</v>
      </c>
      <c r="AA41" s="132">
        <v>0</v>
      </c>
      <c r="AB41" s="154">
        <f t="shared" ref="AB41:AB44" si="86">AA41</f>
        <v>0</v>
      </c>
      <c r="AC41" s="153">
        <f t="shared" ref="AC41:AC44" si="87">AB41/I41</f>
        <v>0</v>
      </c>
      <c r="AD41" s="132">
        <v>0</v>
      </c>
      <c r="AE41" s="154">
        <f t="shared" ref="AE41:AE44" si="88">AD41</f>
        <v>0</v>
      </c>
      <c r="AF41" s="153">
        <f t="shared" ref="AF41:AF44" si="89">AE41/I41</f>
        <v>0</v>
      </c>
      <c r="AG41" s="132">
        <v>0</v>
      </c>
      <c r="AH41" s="154">
        <f t="shared" ref="AH41:AH44" si="90">AG41</f>
        <v>0</v>
      </c>
      <c r="AI41" s="153">
        <f t="shared" ref="AI41:AI44" si="91">AH41/I41</f>
        <v>0</v>
      </c>
      <c r="AJ41" s="132"/>
      <c r="AK41" s="154">
        <f t="shared" ref="AK41:AK44" si="92">AJ41</f>
        <v>0</v>
      </c>
      <c r="AL41" s="153">
        <f t="shared" ref="AL41:AL44" si="93">AK41/I41</f>
        <v>0</v>
      </c>
      <c r="AM41" s="137">
        <f>+AA41+AC41+AG41+AJ41</f>
        <v>0</v>
      </c>
      <c r="AN41" s="154">
        <f t="shared" ref="AN41:AN44" si="94">AM41</f>
        <v>0</v>
      </c>
      <c r="AO41" s="154">
        <f t="shared" ref="AO41:AO44" si="95">AN41+Y41</f>
        <v>0</v>
      </c>
      <c r="AP41" s="153">
        <f t="shared" ref="AP41:AP44" si="96">AO41/I41</f>
        <v>0</v>
      </c>
      <c r="AQ41" s="132"/>
      <c r="AR41" s="94"/>
      <c r="AS41" s="179"/>
      <c r="AT41" s="170"/>
      <c r="AU41" s="176"/>
      <c r="AV41" s="179"/>
      <c r="AW41" s="170"/>
      <c r="AX41" s="176"/>
      <c r="AY41" s="179"/>
      <c r="AZ41" s="170"/>
      <c r="BA41" s="176"/>
      <c r="BB41" s="179"/>
      <c r="BC41" s="170"/>
      <c r="BD41" s="176"/>
      <c r="BE41" s="115">
        <f t="shared" si="9"/>
        <v>0</v>
      </c>
      <c r="BF41" s="179"/>
      <c r="BG41" s="141">
        <f t="shared" si="21"/>
        <v>0</v>
      </c>
      <c r="BH41" s="116">
        <f>BG41</f>
        <v>0</v>
      </c>
      <c r="BI41" s="142">
        <f t="shared" si="77"/>
        <v>0</v>
      </c>
    </row>
    <row r="42" spans="1:61" ht="36" x14ac:dyDescent="0.2">
      <c r="A42" s="92"/>
      <c r="B42" s="318"/>
      <c r="C42" s="312" t="s">
        <v>20</v>
      </c>
      <c r="D42" s="294" t="s">
        <v>205</v>
      </c>
      <c r="E42" s="128" t="s">
        <v>21</v>
      </c>
      <c r="F42" s="130" t="s">
        <v>202</v>
      </c>
      <c r="G42" s="248"/>
      <c r="H42" s="248"/>
      <c r="I42" s="185">
        <v>150</v>
      </c>
      <c r="J42" s="287" t="s">
        <v>11</v>
      </c>
      <c r="K42" s="247">
        <v>29580225401</v>
      </c>
      <c r="L42" s="105">
        <v>2</v>
      </c>
      <c r="M42" s="154">
        <f>L42</f>
        <v>2</v>
      </c>
      <c r="N42" s="153">
        <f>+L42/I42</f>
        <v>1.3333333333333334E-2</v>
      </c>
      <c r="O42" s="105">
        <v>83</v>
      </c>
      <c r="P42" s="172">
        <f t="shared" si="78"/>
        <v>83</v>
      </c>
      <c r="Q42" s="153">
        <f t="shared" si="79"/>
        <v>0.55333333333333334</v>
      </c>
      <c r="R42" s="105">
        <v>41</v>
      </c>
      <c r="S42" s="154">
        <f t="shared" si="80"/>
        <v>41</v>
      </c>
      <c r="T42" s="153">
        <f t="shared" si="81"/>
        <v>0.27333333333333332</v>
      </c>
      <c r="U42" s="105">
        <v>27</v>
      </c>
      <c r="V42" s="154">
        <f t="shared" si="82"/>
        <v>27</v>
      </c>
      <c r="W42" s="153">
        <f t="shared" si="83"/>
        <v>0.18</v>
      </c>
      <c r="X42" s="105">
        <f t="shared" si="15"/>
        <v>153</v>
      </c>
      <c r="Y42" s="154">
        <f t="shared" si="84"/>
        <v>153</v>
      </c>
      <c r="Z42" s="153">
        <f t="shared" si="85"/>
        <v>1.02</v>
      </c>
      <c r="AA42" s="132">
        <v>0</v>
      </c>
      <c r="AB42" s="154">
        <f t="shared" si="86"/>
        <v>0</v>
      </c>
      <c r="AC42" s="153">
        <f t="shared" si="87"/>
        <v>0</v>
      </c>
      <c r="AD42" s="132">
        <v>8</v>
      </c>
      <c r="AE42" s="154">
        <f t="shared" si="88"/>
        <v>8</v>
      </c>
      <c r="AF42" s="153">
        <f t="shared" si="89"/>
        <v>5.3333333333333337E-2</v>
      </c>
      <c r="AG42" s="132">
        <v>34</v>
      </c>
      <c r="AH42" s="154">
        <f t="shared" si="90"/>
        <v>34</v>
      </c>
      <c r="AI42" s="153">
        <f t="shared" si="91"/>
        <v>0.22666666666666666</v>
      </c>
      <c r="AJ42" s="169"/>
      <c r="AK42" s="154">
        <f t="shared" si="92"/>
        <v>0</v>
      </c>
      <c r="AL42" s="153">
        <f t="shared" si="93"/>
        <v>0</v>
      </c>
      <c r="AM42" s="137">
        <f>+AA42+AD42+AG42+AJ42</f>
        <v>42</v>
      </c>
      <c r="AN42" s="154">
        <f t="shared" si="94"/>
        <v>42</v>
      </c>
      <c r="AO42" s="154">
        <f t="shared" si="95"/>
        <v>195</v>
      </c>
      <c r="AP42" s="153">
        <f t="shared" si="96"/>
        <v>1.3</v>
      </c>
      <c r="AQ42" s="132"/>
      <c r="AR42" s="94"/>
      <c r="AS42" s="179"/>
      <c r="AT42" s="170"/>
      <c r="AU42" s="176"/>
      <c r="AV42" s="179"/>
      <c r="AW42" s="170"/>
      <c r="AX42" s="176"/>
      <c r="AY42" s="179"/>
      <c r="AZ42" s="170"/>
      <c r="BA42" s="176"/>
      <c r="BB42" s="179"/>
      <c r="BC42" s="170"/>
      <c r="BD42" s="176"/>
      <c r="BE42" s="115">
        <f t="shared" si="9"/>
        <v>0</v>
      </c>
      <c r="BF42" s="179"/>
      <c r="BG42" s="141">
        <f t="shared" si="21"/>
        <v>195</v>
      </c>
      <c r="BH42" s="116">
        <f>BG42</f>
        <v>195</v>
      </c>
      <c r="BI42" s="142">
        <f t="shared" si="77"/>
        <v>1.3</v>
      </c>
    </row>
    <row r="43" spans="1:61" ht="36" x14ac:dyDescent="0.2">
      <c r="A43" s="92"/>
      <c r="B43" s="318"/>
      <c r="C43" s="313"/>
      <c r="D43" s="294"/>
      <c r="E43" s="128" t="s">
        <v>29</v>
      </c>
      <c r="F43" s="130" t="s">
        <v>204</v>
      </c>
      <c r="G43" s="248"/>
      <c r="H43" s="248"/>
      <c r="I43" s="185">
        <v>16</v>
      </c>
      <c r="J43" s="288"/>
      <c r="K43" s="247">
        <v>0</v>
      </c>
      <c r="L43" s="105">
        <v>15</v>
      </c>
      <c r="M43" s="154">
        <f>L43</f>
        <v>15</v>
      </c>
      <c r="N43" s="153">
        <f>+L43/I43</f>
        <v>0.9375</v>
      </c>
      <c r="O43" s="105">
        <v>0</v>
      </c>
      <c r="P43" s="172">
        <f t="shared" si="78"/>
        <v>0</v>
      </c>
      <c r="Q43" s="153">
        <f t="shared" si="79"/>
        <v>0</v>
      </c>
      <c r="R43" s="105">
        <v>0</v>
      </c>
      <c r="S43" s="154">
        <f t="shared" si="80"/>
        <v>0</v>
      </c>
      <c r="T43" s="153">
        <f t="shared" si="81"/>
        <v>0</v>
      </c>
      <c r="U43" s="105">
        <v>0</v>
      </c>
      <c r="V43" s="154">
        <f t="shared" si="82"/>
        <v>0</v>
      </c>
      <c r="W43" s="153">
        <f t="shared" si="83"/>
        <v>0</v>
      </c>
      <c r="X43" s="105">
        <f t="shared" si="15"/>
        <v>15</v>
      </c>
      <c r="Y43" s="154">
        <f t="shared" si="84"/>
        <v>15</v>
      </c>
      <c r="Z43" s="153">
        <f t="shared" si="85"/>
        <v>0.9375</v>
      </c>
      <c r="AA43" s="132">
        <v>0</v>
      </c>
      <c r="AB43" s="154">
        <f t="shared" si="86"/>
        <v>0</v>
      </c>
      <c r="AC43" s="153">
        <f t="shared" si="87"/>
        <v>0</v>
      </c>
      <c r="AD43" s="132">
        <v>0</v>
      </c>
      <c r="AE43" s="154">
        <f t="shared" si="88"/>
        <v>0</v>
      </c>
      <c r="AF43" s="153">
        <f t="shared" si="89"/>
        <v>0</v>
      </c>
      <c r="AG43" s="132">
        <v>4</v>
      </c>
      <c r="AH43" s="154">
        <f t="shared" si="90"/>
        <v>4</v>
      </c>
      <c r="AI43" s="153">
        <f t="shared" si="91"/>
        <v>0.25</v>
      </c>
      <c r="AJ43" s="169"/>
      <c r="AK43" s="154">
        <f t="shared" si="92"/>
        <v>0</v>
      </c>
      <c r="AL43" s="153">
        <f t="shared" si="93"/>
        <v>0</v>
      </c>
      <c r="AM43" s="137">
        <f t="shared" si="20"/>
        <v>4</v>
      </c>
      <c r="AN43" s="154">
        <f t="shared" si="94"/>
        <v>4</v>
      </c>
      <c r="AO43" s="154">
        <f t="shared" si="95"/>
        <v>19</v>
      </c>
      <c r="AP43" s="153">
        <f t="shared" si="96"/>
        <v>1.1875</v>
      </c>
      <c r="AQ43" s="132"/>
      <c r="AR43" s="94"/>
      <c r="AS43" s="179"/>
      <c r="AT43" s="170"/>
      <c r="AU43" s="176"/>
      <c r="AV43" s="179"/>
      <c r="AW43" s="170"/>
      <c r="AX43" s="176"/>
      <c r="AY43" s="179"/>
      <c r="AZ43" s="170"/>
      <c r="BA43" s="176"/>
      <c r="BB43" s="179"/>
      <c r="BC43" s="170"/>
      <c r="BD43" s="176"/>
      <c r="BE43" s="115">
        <f t="shared" si="9"/>
        <v>0</v>
      </c>
      <c r="BF43" s="179"/>
      <c r="BG43" s="141">
        <f t="shared" si="21"/>
        <v>19</v>
      </c>
      <c r="BH43" s="116">
        <f t="shared" ref="BH43:BH44" si="97">BG43</f>
        <v>19</v>
      </c>
      <c r="BI43" s="142">
        <f t="shared" ref="BI43:BI44" si="98">BH43/I43</f>
        <v>1.1875</v>
      </c>
    </row>
    <row r="44" spans="1:61" ht="24" x14ac:dyDescent="0.2">
      <c r="A44" s="92"/>
      <c r="B44" s="318"/>
      <c r="C44" s="313"/>
      <c r="D44" s="294" t="s">
        <v>210</v>
      </c>
      <c r="E44" s="128" t="s">
        <v>16</v>
      </c>
      <c r="F44" s="130" t="s">
        <v>206</v>
      </c>
      <c r="G44" s="248"/>
      <c r="H44" s="248"/>
      <c r="I44" s="185">
        <v>64</v>
      </c>
      <c r="J44" s="309" t="s">
        <v>11</v>
      </c>
      <c r="K44" s="252">
        <v>1499307863</v>
      </c>
      <c r="L44" s="105">
        <v>0</v>
      </c>
      <c r="M44" s="154">
        <f>L44</f>
        <v>0</v>
      </c>
      <c r="N44" s="153">
        <f>+L44/I44</f>
        <v>0</v>
      </c>
      <c r="O44" s="105">
        <v>0</v>
      </c>
      <c r="P44" s="172">
        <f t="shared" si="78"/>
        <v>0</v>
      </c>
      <c r="Q44" s="153">
        <f t="shared" si="79"/>
        <v>0</v>
      </c>
      <c r="R44" s="105">
        <v>0</v>
      </c>
      <c r="S44" s="154">
        <f t="shared" si="80"/>
        <v>0</v>
      </c>
      <c r="T44" s="153">
        <f t="shared" si="81"/>
        <v>0</v>
      </c>
      <c r="U44" s="105">
        <v>0</v>
      </c>
      <c r="V44" s="154">
        <f t="shared" si="82"/>
        <v>0</v>
      </c>
      <c r="W44" s="153">
        <f t="shared" si="83"/>
        <v>0</v>
      </c>
      <c r="X44" s="105">
        <f t="shared" si="15"/>
        <v>0</v>
      </c>
      <c r="Y44" s="154">
        <f t="shared" si="84"/>
        <v>0</v>
      </c>
      <c r="Z44" s="153">
        <f t="shared" si="85"/>
        <v>0</v>
      </c>
      <c r="AA44" s="132">
        <v>0</v>
      </c>
      <c r="AB44" s="154">
        <f t="shared" si="86"/>
        <v>0</v>
      </c>
      <c r="AC44" s="153">
        <f t="shared" si="87"/>
        <v>0</v>
      </c>
      <c r="AD44" s="132">
        <v>0</v>
      </c>
      <c r="AE44" s="154">
        <f t="shared" si="88"/>
        <v>0</v>
      </c>
      <c r="AF44" s="153">
        <f t="shared" si="89"/>
        <v>0</v>
      </c>
      <c r="AG44" s="132">
        <v>0</v>
      </c>
      <c r="AH44" s="154">
        <f t="shared" si="90"/>
        <v>0</v>
      </c>
      <c r="AI44" s="153">
        <f t="shared" si="91"/>
        <v>0</v>
      </c>
      <c r="AJ44" s="169"/>
      <c r="AK44" s="154">
        <f t="shared" si="92"/>
        <v>0</v>
      </c>
      <c r="AL44" s="153">
        <f t="shared" si="93"/>
        <v>0</v>
      </c>
      <c r="AM44" s="137">
        <f>+AA44+AD44+AG44+AJ44</f>
        <v>0</v>
      </c>
      <c r="AN44" s="154">
        <f t="shared" si="94"/>
        <v>0</v>
      </c>
      <c r="AO44" s="154">
        <f t="shared" si="95"/>
        <v>0</v>
      </c>
      <c r="AP44" s="153">
        <f t="shared" si="96"/>
        <v>0</v>
      </c>
      <c r="AQ44" s="132"/>
      <c r="AR44" s="94"/>
      <c r="AS44" s="179"/>
      <c r="AT44" s="170"/>
      <c r="AU44" s="176"/>
      <c r="AV44" s="179"/>
      <c r="AW44" s="170"/>
      <c r="AX44" s="176"/>
      <c r="AY44" s="179"/>
      <c r="AZ44" s="170"/>
      <c r="BA44" s="176"/>
      <c r="BB44" s="179"/>
      <c r="BC44" s="170"/>
      <c r="BD44" s="176"/>
      <c r="BE44" s="115">
        <f t="shared" ref="BE44:BE59" si="99">+AQ44+AS44+AU44+BC44</f>
        <v>0</v>
      </c>
      <c r="BF44" s="179"/>
      <c r="BG44" s="141">
        <f t="shared" si="21"/>
        <v>0</v>
      </c>
      <c r="BH44" s="116">
        <f t="shared" si="97"/>
        <v>0</v>
      </c>
      <c r="BI44" s="142">
        <f t="shared" si="98"/>
        <v>0</v>
      </c>
    </row>
    <row r="45" spans="1:61" ht="24" customHeight="1" x14ac:dyDescent="0.2">
      <c r="A45" s="92"/>
      <c r="B45" s="318"/>
      <c r="C45" s="313"/>
      <c r="D45" s="294"/>
      <c r="E45" s="294" t="s">
        <v>29</v>
      </c>
      <c r="F45" s="307" t="s">
        <v>207</v>
      </c>
      <c r="G45" s="294" t="s">
        <v>208</v>
      </c>
      <c r="H45" s="294"/>
      <c r="I45" s="278">
        <v>2</v>
      </c>
      <c r="J45" s="310"/>
      <c r="K45" s="277"/>
      <c r="L45" s="105">
        <v>0</v>
      </c>
      <c r="M45" s="203">
        <f>SUM(L45:L46)</f>
        <v>0</v>
      </c>
      <c r="N45" s="217">
        <f>M45/I45</f>
        <v>0</v>
      </c>
      <c r="O45" s="105">
        <v>0</v>
      </c>
      <c r="P45" s="203">
        <f>SUM(O45:O46)</f>
        <v>0</v>
      </c>
      <c r="Q45" s="217">
        <f>P45/I45</f>
        <v>0</v>
      </c>
      <c r="R45" s="105">
        <v>0</v>
      </c>
      <c r="S45" s="203">
        <f>SUM(R45:R46)</f>
        <v>0</v>
      </c>
      <c r="T45" s="217">
        <f>S45/I45</f>
        <v>0</v>
      </c>
      <c r="U45" s="105">
        <v>0</v>
      </c>
      <c r="V45" s="203">
        <f>SUM(U45:U46)</f>
        <v>0</v>
      </c>
      <c r="W45" s="217">
        <f>V45/I45</f>
        <v>0</v>
      </c>
      <c r="X45" s="105">
        <f t="shared" si="15"/>
        <v>0</v>
      </c>
      <c r="Y45" s="203">
        <f>SUM(X45:X46)</f>
        <v>0</v>
      </c>
      <c r="Z45" s="217">
        <f>Y45/I45</f>
        <v>0</v>
      </c>
      <c r="AA45" s="132">
        <v>0</v>
      </c>
      <c r="AB45" s="203">
        <f>SUM(AA45:AA46)</f>
        <v>0</v>
      </c>
      <c r="AC45" s="217">
        <f>AB45/I45</f>
        <v>0</v>
      </c>
      <c r="AD45" s="132">
        <v>0</v>
      </c>
      <c r="AE45" s="203">
        <f>SUM(AD45:AD46)</f>
        <v>0</v>
      </c>
      <c r="AF45" s="217">
        <f>AE45/I45</f>
        <v>0</v>
      </c>
      <c r="AG45" s="132">
        <v>0</v>
      </c>
      <c r="AH45" s="203">
        <f>SUM(AG45:AG46)</f>
        <v>0</v>
      </c>
      <c r="AI45" s="217">
        <f>AH45/I45</f>
        <v>0</v>
      </c>
      <c r="AJ45" s="132"/>
      <c r="AK45" s="203">
        <f>SUM(AJ45:AJ46)</f>
        <v>0</v>
      </c>
      <c r="AL45" s="217">
        <f>AK45/I45</f>
        <v>0</v>
      </c>
      <c r="AM45" s="132">
        <f t="shared" si="20"/>
        <v>0</v>
      </c>
      <c r="AN45" s="203">
        <f>SUM(AM45:AM46)</f>
        <v>0</v>
      </c>
      <c r="AO45" s="203">
        <f>AN45+Y45</f>
        <v>0</v>
      </c>
      <c r="AP45" s="217">
        <f>AO45/I45</f>
        <v>0</v>
      </c>
      <c r="AQ45" s="132"/>
      <c r="AR45" s="94"/>
      <c r="AS45" s="179"/>
      <c r="AT45" s="170"/>
      <c r="AU45" s="176"/>
      <c r="AV45" s="179"/>
      <c r="AW45" s="170"/>
      <c r="AX45" s="176"/>
      <c r="AY45" s="179"/>
      <c r="AZ45" s="170"/>
      <c r="BA45" s="176"/>
      <c r="BB45" s="179"/>
      <c r="BC45" s="170"/>
      <c r="BD45" s="176"/>
      <c r="BE45" s="115">
        <f t="shared" si="99"/>
        <v>0</v>
      </c>
      <c r="BF45" s="179"/>
      <c r="BG45" s="266">
        <f t="shared" si="21"/>
        <v>0</v>
      </c>
      <c r="BH45" s="197">
        <f>BG45</f>
        <v>0</v>
      </c>
      <c r="BI45" s="268">
        <f>BH45/I45</f>
        <v>0</v>
      </c>
    </row>
    <row r="46" spans="1:61" ht="24.75" customHeight="1" x14ac:dyDescent="0.2">
      <c r="A46" s="92"/>
      <c r="B46" s="318"/>
      <c r="C46" s="314"/>
      <c r="D46" s="294"/>
      <c r="E46" s="294"/>
      <c r="F46" s="307"/>
      <c r="G46" s="294" t="s">
        <v>209</v>
      </c>
      <c r="H46" s="294"/>
      <c r="I46" s="279"/>
      <c r="J46" s="311"/>
      <c r="K46" s="253"/>
      <c r="L46" s="105">
        <v>0</v>
      </c>
      <c r="M46" s="204"/>
      <c r="N46" s="217"/>
      <c r="O46" s="105">
        <v>0</v>
      </c>
      <c r="P46" s="204"/>
      <c r="Q46" s="217"/>
      <c r="R46" s="105">
        <v>0</v>
      </c>
      <c r="S46" s="204"/>
      <c r="T46" s="217"/>
      <c r="U46" s="105">
        <v>0</v>
      </c>
      <c r="V46" s="204"/>
      <c r="W46" s="217"/>
      <c r="X46" s="105">
        <f t="shared" si="15"/>
        <v>0</v>
      </c>
      <c r="Y46" s="204"/>
      <c r="Z46" s="217"/>
      <c r="AA46" s="132">
        <v>0</v>
      </c>
      <c r="AB46" s="204"/>
      <c r="AC46" s="217"/>
      <c r="AD46" s="132">
        <v>0</v>
      </c>
      <c r="AE46" s="204"/>
      <c r="AF46" s="217"/>
      <c r="AG46" s="132">
        <v>0</v>
      </c>
      <c r="AH46" s="204"/>
      <c r="AI46" s="217"/>
      <c r="AJ46" s="132"/>
      <c r="AK46" s="204"/>
      <c r="AL46" s="217"/>
      <c r="AM46" s="132">
        <f t="shared" si="20"/>
        <v>0</v>
      </c>
      <c r="AN46" s="204"/>
      <c r="AO46" s="204"/>
      <c r="AP46" s="217"/>
      <c r="AQ46" s="132"/>
      <c r="AR46" s="94"/>
      <c r="AS46" s="179"/>
      <c r="AT46" s="170"/>
      <c r="AU46" s="176"/>
      <c r="AV46" s="179"/>
      <c r="AW46" s="170"/>
      <c r="AX46" s="176"/>
      <c r="AY46" s="179"/>
      <c r="AZ46" s="170"/>
      <c r="BA46" s="176"/>
      <c r="BB46" s="179"/>
      <c r="BC46" s="170"/>
      <c r="BD46" s="176"/>
      <c r="BE46" s="115">
        <f t="shared" si="99"/>
        <v>0</v>
      </c>
      <c r="BF46" s="179"/>
      <c r="BG46" s="267"/>
      <c r="BH46" s="198"/>
      <c r="BI46" s="269"/>
    </row>
    <row r="47" spans="1:61" ht="48" x14ac:dyDescent="0.2">
      <c r="A47" s="92"/>
      <c r="B47" s="318"/>
      <c r="C47" s="121" t="s">
        <v>22</v>
      </c>
      <c r="D47" s="128" t="s">
        <v>212</v>
      </c>
      <c r="E47" s="128" t="s">
        <v>23</v>
      </c>
      <c r="F47" s="130" t="s">
        <v>211</v>
      </c>
      <c r="G47" s="248"/>
      <c r="H47" s="248"/>
      <c r="I47" s="146">
        <v>35</v>
      </c>
      <c r="J47" s="87" t="s">
        <v>11</v>
      </c>
      <c r="K47" s="91">
        <v>50673141</v>
      </c>
      <c r="L47" s="105">
        <v>16</v>
      </c>
      <c r="M47" s="154">
        <f>L47</f>
        <v>16</v>
      </c>
      <c r="N47" s="153">
        <f>M47/I47</f>
        <v>0.45714285714285713</v>
      </c>
      <c r="O47" s="105">
        <v>5</v>
      </c>
      <c r="P47" s="154">
        <f t="shared" ref="P47:P48" si="100">O47</f>
        <v>5</v>
      </c>
      <c r="Q47" s="153">
        <f>P47/I47</f>
        <v>0.14285714285714285</v>
      </c>
      <c r="R47" s="105">
        <v>5</v>
      </c>
      <c r="S47" s="154">
        <f>R47</f>
        <v>5</v>
      </c>
      <c r="T47" s="153">
        <f>S47/I47</f>
        <v>0.14285714285714285</v>
      </c>
      <c r="U47" s="105">
        <v>5</v>
      </c>
      <c r="V47" s="154">
        <f>U47</f>
        <v>5</v>
      </c>
      <c r="W47" s="153">
        <f>V47/I47</f>
        <v>0.14285714285714285</v>
      </c>
      <c r="X47" s="135">
        <f t="shared" ref="X47:X59" si="101">+L47+O47+R47+U47</f>
        <v>31</v>
      </c>
      <c r="Y47" s="154">
        <f>X47</f>
        <v>31</v>
      </c>
      <c r="Z47" s="153">
        <f>Y47/I47</f>
        <v>0.88571428571428568</v>
      </c>
      <c r="AA47" s="135">
        <v>5</v>
      </c>
      <c r="AB47" s="154">
        <f>AA47</f>
        <v>5</v>
      </c>
      <c r="AC47" s="153">
        <f>AB47/I47</f>
        <v>0.14285714285714285</v>
      </c>
      <c r="AD47" s="135">
        <v>5</v>
      </c>
      <c r="AE47" s="93">
        <f>AD47</f>
        <v>5</v>
      </c>
      <c r="AF47" s="153">
        <f>AE47/I47</f>
        <v>0.14285714285714285</v>
      </c>
      <c r="AG47" s="135">
        <v>9</v>
      </c>
      <c r="AH47" s="93">
        <f>AG47</f>
        <v>9</v>
      </c>
      <c r="AI47" s="153">
        <f>AH47/I47</f>
        <v>0.25714285714285712</v>
      </c>
      <c r="AJ47" s="169"/>
      <c r="AK47" s="93">
        <f>AJ47</f>
        <v>0</v>
      </c>
      <c r="AL47" s="153">
        <f>AK47/I47</f>
        <v>0</v>
      </c>
      <c r="AM47" s="135">
        <f>+AA47+AD47+AG47+AJ47</f>
        <v>19</v>
      </c>
      <c r="AN47" s="93">
        <f>AM47</f>
        <v>19</v>
      </c>
      <c r="AO47" s="93">
        <f>AN47+Y47</f>
        <v>50</v>
      </c>
      <c r="AP47" s="153">
        <f>AO47/I47</f>
        <v>1.4285714285714286</v>
      </c>
      <c r="AQ47" s="132"/>
      <c r="AR47" s="94"/>
      <c r="AS47" s="179"/>
      <c r="AT47" s="170"/>
      <c r="AU47" s="176"/>
      <c r="AV47" s="179"/>
      <c r="AW47" s="170"/>
      <c r="AX47" s="176"/>
      <c r="AY47" s="179"/>
      <c r="AZ47" s="170"/>
      <c r="BA47" s="176"/>
      <c r="BB47" s="179"/>
      <c r="BC47" s="170"/>
      <c r="BD47" s="176"/>
      <c r="BE47" s="115">
        <f t="shared" si="99"/>
        <v>0</v>
      </c>
      <c r="BF47" s="179"/>
      <c r="BG47" s="141">
        <f t="shared" ref="BG47:BG59" si="102">+BE47+AM47+X47</f>
        <v>50</v>
      </c>
      <c r="BH47" s="116">
        <f>BG47</f>
        <v>50</v>
      </c>
      <c r="BI47" s="142">
        <f>BH47/I47</f>
        <v>1.4285714285714286</v>
      </c>
    </row>
    <row r="48" spans="1:61" ht="48" x14ac:dyDescent="0.2">
      <c r="A48" s="92"/>
      <c r="B48" s="318"/>
      <c r="C48" s="121" t="s">
        <v>12</v>
      </c>
      <c r="D48" s="128" t="s">
        <v>214</v>
      </c>
      <c r="E48" s="128" t="s">
        <v>30</v>
      </c>
      <c r="F48" s="130" t="s">
        <v>213</v>
      </c>
      <c r="G48" s="248"/>
      <c r="H48" s="248"/>
      <c r="I48" s="146">
        <v>8000</v>
      </c>
      <c r="J48" s="4" t="s">
        <v>31</v>
      </c>
      <c r="K48" s="90">
        <v>2711775000</v>
      </c>
      <c r="L48" s="105">
        <v>133</v>
      </c>
      <c r="M48" s="154">
        <f t="shared" ref="M48:M51" si="103">L48</f>
        <v>133</v>
      </c>
      <c r="N48" s="153">
        <f>M48/I48</f>
        <v>1.6625000000000001E-2</v>
      </c>
      <c r="O48" s="105">
        <v>578</v>
      </c>
      <c r="P48" s="154">
        <f t="shared" si="100"/>
        <v>578</v>
      </c>
      <c r="Q48" s="153">
        <f t="shared" ref="Q48:Q51" si="104">P48/I48</f>
        <v>7.2249999999999995E-2</v>
      </c>
      <c r="R48" s="105">
        <v>602</v>
      </c>
      <c r="S48" s="154">
        <f t="shared" ref="S48:S51" si="105">R48</f>
        <v>602</v>
      </c>
      <c r="T48" s="153">
        <f t="shared" ref="T48:T51" si="106">S48/I48</f>
        <v>7.5249999999999997E-2</v>
      </c>
      <c r="U48" s="105">
        <v>121</v>
      </c>
      <c r="V48" s="154">
        <f t="shared" ref="V48:V51" si="107">U48</f>
        <v>121</v>
      </c>
      <c r="W48" s="153">
        <f t="shared" ref="W48:W51" si="108">V48/I48</f>
        <v>1.5125E-2</v>
      </c>
      <c r="X48" s="105">
        <f t="shared" si="101"/>
        <v>1434</v>
      </c>
      <c r="Y48" s="154">
        <f t="shared" ref="Y48:Y51" si="109">X48</f>
        <v>1434</v>
      </c>
      <c r="Z48" s="153">
        <f t="shared" ref="Z48:Z51" si="110">Y48/I48</f>
        <v>0.17924999999999999</v>
      </c>
      <c r="AA48" s="105">
        <v>381</v>
      </c>
      <c r="AB48" s="154">
        <f t="shared" ref="AB48:AB51" si="111">AA48</f>
        <v>381</v>
      </c>
      <c r="AC48" s="153">
        <f t="shared" ref="AC48:AC51" si="112">AB48/I48</f>
        <v>4.7625000000000001E-2</v>
      </c>
      <c r="AD48" s="105">
        <v>838</v>
      </c>
      <c r="AE48" s="93">
        <f t="shared" ref="AE48:AE51" si="113">AD48</f>
        <v>838</v>
      </c>
      <c r="AF48" s="153">
        <f t="shared" ref="AF48:AF51" si="114">AE48/I48</f>
        <v>0.10475</v>
      </c>
      <c r="AG48" s="105">
        <v>830</v>
      </c>
      <c r="AH48" s="93">
        <f t="shared" ref="AH48:AH51" si="115">AG48</f>
        <v>830</v>
      </c>
      <c r="AI48" s="153">
        <f t="shared" ref="AI48:AI51" si="116">AH48/I48</f>
        <v>0.10375</v>
      </c>
      <c r="AJ48" s="169"/>
      <c r="AK48" s="93">
        <f t="shared" ref="AK48:AK51" si="117">AJ48</f>
        <v>0</v>
      </c>
      <c r="AL48" s="153">
        <f t="shared" ref="AL48:AL51" si="118">AK48/I48</f>
        <v>0</v>
      </c>
      <c r="AM48" s="105">
        <f>+AA48+AD48+AG48+AJ48</f>
        <v>2049</v>
      </c>
      <c r="AN48" s="93">
        <f t="shared" ref="AN48:AN51" si="119">AM48</f>
        <v>2049</v>
      </c>
      <c r="AO48" s="93">
        <f t="shared" ref="AO48:AO51" si="120">AN48+Y48</f>
        <v>3483</v>
      </c>
      <c r="AP48" s="153">
        <f t="shared" ref="AP48:AP51" si="121">AO48/I48</f>
        <v>0.43537500000000001</v>
      </c>
      <c r="AQ48" s="132"/>
      <c r="AR48" s="94"/>
      <c r="AS48" s="179"/>
      <c r="AT48" s="170"/>
      <c r="AU48" s="176"/>
      <c r="AV48" s="179"/>
      <c r="AW48" s="170"/>
      <c r="AX48" s="176"/>
      <c r="AY48" s="179"/>
      <c r="AZ48" s="170"/>
      <c r="BA48" s="176"/>
      <c r="BB48" s="179"/>
      <c r="BC48" s="170"/>
      <c r="BD48" s="176"/>
      <c r="BE48" s="115">
        <f t="shared" si="99"/>
        <v>0</v>
      </c>
      <c r="BF48" s="179"/>
      <c r="BG48" s="141">
        <f t="shared" si="102"/>
        <v>3483</v>
      </c>
      <c r="BH48" s="116">
        <f t="shared" ref="BH48:BH51" si="122">BG48</f>
        <v>3483</v>
      </c>
      <c r="BI48" s="142">
        <f t="shared" ref="BI48:BI52" si="123">BH48/I48</f>
        <v>0.43537500000000001</v>
      </c>
    </row>
    <row r="49" spans="1:61" ht="36" x14ac:dyDescent="0.2">
      <c r="A49" s="92"/>
      <c r="B49" s="318"/>
      <c r="C49" s="295" t="s">
        <v>14</v>
      </c>
      <c r="D49" s="294" t="s">
        <v>217</v>
      </c>
      <c r="E49" s="128" t="s">
        <v>33</v>
      </c>
      <c r="F49" s="130" t="s">
        <v>215</v>
      </c>
      <c r="G49" s="248"/>
      <c r="H49" s="248"/>
      <c r="I49" s="146">
        <v>550</v>
      </c>
      <c r="J49" s="287" t="s">
        <v>31</v>
      </c>
      <c r="K49" s="247">
        <v>8151237923.5</v>
      </c>
      <c r="L49" s="105">
        <v>15</v>
      </c>
      <c r="M49" s="154">
        <f t="shared" si="103"/>
        <v>15</v>
      </c>
      <c r="N49" s="153">
        <f>M49/I49</f>
        <v>2.7272727272727271E-2</v>
      </c>
      <c r="O49" s="105">
        <v>0</v>
      </c>
      <c r="P49" s="154">
        <f>O49</f>
        <v>0</v>
      </c>
      <c r="Q49" s="153">
        <f t="shared" si="104"/>
        <v>0</v>
      </c>
      <c r="R49" s="105">
        <v>0</v>
      </c>
      <c r="S49" s="154">
        <f t="shared" si="105"/>
        <v>0</v>
      </c>
      <c r="T49" s="153">
        <f t="shared" si="106"/>
        <v>0</v>
      </c>
      <c r="U49" s="105">
        <v>0</v>
      </c>
      <c r="V49" s="154">
        <f t="shared" si="107"/>
        <v>0</v>
      </c>
      <c r="W49" s="153">
        <f t="shared" si="108"/>
        <v>0</v>
      </c>
      <c r="X49" s="105">
        <f t="shared" si="101"/>
        <v>15</v>
      </c>
      <c r="Y49" s="154">
        <f t="shared" si="109"/>
        <v>15</v>
      </c>
      <c r="Z49" s="153">
        <f t="shared" si="110"/>
        <v>2.7272727272727271E-2</v>
      </c>
      <c r="AA49" s="105">
        <v>0</v>
      </c>
      <c r="AB49" s="154">
        <f t="shared" si="111"/>
        <v>0</v>
      </c>
      <c r="AC49" s="153">
        <f t="shared" si="112"/>
        <v>0</v>
      </c>
      <c r="AD49" s="105">
        <v>0</v>
      </c>
      <c r="AE49" s="93">
        <f t="shared" si="113"/>
        <v>0</v>
      </c>
      <c r="AF49" s="153">
        <f t="shared" si="114"/>
        <v>0</v>
      </c>
      <c r="AG49" s="105">
        <v>0</v>
      </c>
      <c r="AH49" s="93">
        <f t="shared" si="115"/>
        <v>0</v>
      </c>
      <c r="AI49" s="153">
        <f t="shared" si="116"/>
        <v>0</v>
      </c>
      <c r="AJ49" s="169"/>
      <c r="AK49" s="93">
        <f t="shared" si="117"/>
        <v>0</v>
      </c>
      <c r="AL49" s="153">
        <f t="shared" si="118"/>
        <v>0</v>
      </c>
      <c r="AM49" s="105">
        <f>+AA49+AD49+AG49+AJ49</f>
        <v>0</v>
      </c>
      <c r="AN49" s="93">
        <f t="shared" si="119"/>
        <v>0</v>
      </c>
      <c r="AO49" s="93">
        <f t="shared" si="120"/>
        <v>15</v>
      </c>
      <c r="AP49" s="153">
        <f t="shared" si="121"/>
        <v>2.7272727272727271E-2</v>
      </c>
      <c r="AQ49" s="132"/>
      <c r="AR49" s="94"/>
      <c r="AS49" s="179"/>
      <c r="AT49" s="170"/>
      <c r="AU49" s="176"/>
      <c r="AV49" s="179"/>
      <c r="AW49" s="170"/>
      <c r="AX49" s="176"/>
      <c r="AY49" s="179"/>
      <c r="AZ49" s="170"/>
      <c r="BA49" s="176"/>
      <c r="BB49" s="179"/>
      <c r="BC49" s="170"/>
      <c r="BD49" s="176"/>
      <c r="BE49" s="115">
        <f t="shared" si="99"/>
        <v>0</v>
      </c>
      <c r="BF49" s="179"/>
      <c r="BG49" s="141">
        <f t="shared" si="102"/>
        <v>15</v>
      </c>
      <c r="BH49" s="116">
        <f t="shared" si="122"/>
        <v>15</v>
      </c>
      <c r="BI49" s="142">
        <f t="shared" si="123"/>
        <v>2.7272727272727271E-2</v>
      </c>
    </row>
    <row r="50" spans="1:61" ht="24" x14ac:dyDescent="0.2">
      <c r="A50" s="92"/>
      <c r="B50" s="318"/>
      <c r="C50" s="303"/>
      <c r="D50" s="294"/>
      <c r="E50" s="128" t="s">
        <v>29</v>
      </c>
      <c r="F50" s="196" t="s">
        <v>216</v>
      </c>
      <c r="G50" s="248"/>
      <c r="H50" s="248"/>
      <c r="I50" s="146">
        <v>13</v>
      </c>
      <c r="J50" s="289"/>
      <c r="K50" s="247">
        <v>0</v>
      </c>
      <c r="L50" s="105">
        <v>13</v>
      </c>
      <c r="M50" s="154">
        <f t="shared" si="103"/>
        <v>13</v>
      </c>
      <c r="N50" s="153">
        <f>+L50/I50</f>
        <v>1</v>
      </c>
      <c r="O50" s="105"/>
      <c r="P50" s="154">
        <f t="shared" ref="P50:P51" si="124">O50</f>
        <v>0</v>
      </c>
      <c r="Q50" s="153">
        <f t="shared" si="104"/>
        <v>0</v>
      </c>
      <c r="R50" s="105"/>
      <c r="S50" s="154">
        <f t="shared" si="105"/>
        <v>0</v>
      </c>
      <c r="T50" s="153">
        <f t="shared" si="106"/>
        <v>0</v>
      </c>
      <c r="U50" s="105"/>
      <c r="V50" s="154">
        <f t="shared" si="107"/>
        <v>0</v>
      </c>
      <c r="W50" s="153">
        <f t="shared" si="108"/>
        <v>0</v>
      </c>
      <c r="X50" s="105">
        <f t="shared" si="101"/>
        <v>13</v>
      </c>
      <c r="Y50" s="154">
        <f t="shared" si="109"/>
        <v>13</v>
      </c>
      <c r="Z50" s="153">
        <f t="shared" si="110"/>
        <v>1</v>
      </c>
      <c r="AA50" s="105"/>
      <c r="AB50" s="154">
        <f t="shared" si="111"/>
        <v>0</v>
      </c>
      <c r="AC50" s="153">
        <f t="shared" si="112"/>
        <v>0</v>
      </c>
      <c r="AD50" s="105"/>
      <c r="AE50" s="93">
        <f t="shared" si="113"/>
        <v>0</v>
      </c>
      <c r="AF50" s="153">
        <f t="shared" si="114"/>
        <v>0</v>
      </c>
      <c r="AG50" s="105"/>
      <c r="AH50" s="93">
        <f t="shared" si="115"/>
        <v>0</v>
      </c>
      <c r="AI50" s="153">
        <f t="shared" si="116"/>
        <v>0</v>
      </c>
      <c r="AJ50" s="169"/>
      <c r="AK50" s="93">
        <f t="shared" si="117"/>
        <v>0</v>
      </c>
      <c r="AL50" s="153">
        <f t="shared" si="118"/>
        <v>0</v>
      </c>
      <c r="AM50" s="105">
        <f t="shared" si="20"/>
        <v>0</v>
      </c>
      <c r="AN50" s="93">
        <f t="shared" si="119"/>
        <v>0</v>
      </c>
      <c r="AO50" s="93">
        <f t="shared" si="120"/>
        <v>13</v>
      </c>
      <c r="AP50" s="153">
        <f t="shared" si="121"/>
        <v>1</v>
      </c>
      <c r="AQ50" s="132"/>
      <c r="AR50" s="94"/>
      <c r="AS50" s="179"/>
      <c r="AT50" s="170"/>
      <c r="AU50" s="176"/>
      <c r="AV50" s="179"/>
      <c r="AW50" s="170"/>
      <c r="AX50" s="176"/>
      <c r="AY50" s="179"/>
      <c r="AZ50" s="170"/>
      <c r="BA50" s="176"/>
      <c r="BB50" s="179"/>
      <c r="BC50" s="170"/>
      <c r="BD50" s="176"/>
      <c r="BE50" s="115">
        <f t="shared" si="99"/>
        <v>0</v>
      </c>
      <c r="BF50" s="179"/>
      <c r="BG50" s="141">
        <f t="shared" si="102"/>
        <v>13</v>
      </c>
      <c r="BH50" s="116">
        <f t="shared" si="122"/>
        <v>13</v>
      </c>
      <c r="BI50" s="142">
        <f t="shared" si="123"/>
        <v>1</v>
      </c>
    </row>
    <row r="51" spans="1:61" ht="48" x14ac:dyDescent="0.2">
      <c r="A51" s="92"/>
      <c r="B51" s="318"/>
      <c r="C51" s="121" t="s">
        <v>27</v>
      </c>
      <c r="D51" s="128" t="s">
        <v>219</v>
      </c>
      <c r="E51" s="128" t="s">
        <v>34</v>
      </c>
      <c r="F51" s="130" t="s">
        <v>218</v>
      </c>
      <c r="G51" s="248"/>
      <c r="H51" s="248"/>
      <c r="I51" s="146">
        <v>700</v>
      </c>
      <c r="J51" s="4" t="s">
        <v>35</v>
      </c>
      <c r="K51" s="90">
        <v>1154700000</v>
      </c>
      <c r="L51" s="105">
        <v>1</v>
      </c>
      <c r="M51" s="154">
        <f t="shared" si="103"/>
        <v>1</v>
      </c>
      <c r="N51" s="153">
        <f>M51/I51</f>
        <v>1.4285714285714286E-3</v>
      </c>
      <c r="O51" s="105">
        <v>49</v>
      </c>
      <c r="P51" s="154">
        <f t="shared" si="124"/>
        <v>49</v>
      </c>
      <c r="Q51" s="153">
        <f t="shared" si="104"/>
        <v>7.0000000000000007E-2</v>
      </c>
      <c r="R51" s="105">
        <v>51</v>
      </c>
      <c r="S51" s="154">
        <f t="shared" si="105"/>
        <v>51</v>
      </c>
      <c r="T51" s="153">
        <f t="shared" si="106"/>
        <v>7.2857142857142856E-2</v>
      </c>
      <c r="U51" s="105">
        <v>53</v>
      </c>
      <c r="V51" s="154">
        <f t="shared" si="107"/>
        <v>53</v>
      </c>
      <c r="W51" s="153">
        <f t="shared" si="108"/>
        <v>7.571428571428572E-2</v>
      </c>
      <c r="X51" s="105">
        <f t="shared" si="101"/>
        <v>154</v>
      </c>
      <c r="Y51" s="154">
        <f t="shared" si="109"/>
        <v>154</v>
      </c>
      <c r="Z51" s="153">
        <f t="shared" si="110"/>
        <v>0.22</v>
      </c>
      <c r="AA51" s="105">
        <v>40</v>
      </c>
      <c r="AB51" s="154">
        <f t="shared" si="111"/>
        <v>40</v>
      </c>
      <c r="AC51" s="153">
        <f t="shared" si="112"/>
        <v>5.7142857142857141E-2</v>
      </c>
      <c r="AD51" s="105">
        <v>70</v>
      </c>
      <c r="AE51" s="93">
        <f t="shared" si="113"/>
        <v>70</v>
      </c>
      <c r="AF51" s="153">
        <f t="shared" si="114"/>
        <v>0.1</v>
      </c>
      <c r="AG51" s="105">
        <v>62</v>
      </c>
      <c r="AH51" s="93">
        <f t="shared" si="115"/>
        <v>62</v>
      </c>
      <c r="AI51" s="153">
        <f t="shared" si="116"/>
        <v>8.8571428571428565E-2</v>
      </c>
      <c r="AJ51" s="169"/>
      <c r="AK51" s="93">
        <f t="shared" si="117"/>
        <v>0</v>
      </c>
      <c r="AL51" s="153">
        <f t="shared" si="118"/>
        <v>0</v>
      </c>
      <c r="AM51" s="105">
        <f>+AA51+AD51+AG51+AJ51</f>
        <v>172</v>
      </c>
      <c r="AN51" s="93">
        <f t="shared" si="119"/>
        <v>172</v>
      </c>
      <c r="AO51" s="93">
        <f t="shared" si="120"/>
        <v>326</v>
      </c>
      <c r="AP51" s="153">
        <f t="shared" si="121"/>
        <v>0.46571428571428569</v>
      </c>
      <c r="AQ51" s="132"/>
      <c r="AR51" s="94"/>
      <c r="AS51" s="179"/>
      <c r="AT51" s="170"/>
      <c r="AU51" s="176"/>
      <c r="AV51" s="179"/>
      <c r="AW51" s="170"/>
      <c r="AX51" s="176"/>
      <c r="AY51" s="179"/>
      <c r="AZ51" s="170"/>
      <c r="BA51" s="176"/>
      <c r="BB51" s="179"/>
      <c r="BC51" s="170"/>
      <c r="BD51" s="176"/>
      <c r="BE51" s="115">
        <f t="shared" si="99"/>
        <v>0</v>
      </c>
      <c r="BF51" s="179"/>
      <c r="BG51" s="141">
        <f t="shared" si="102"/>
        <v>326</v>
      </c>
      <c r="BH51" s="116">
        <f t="shared" si="122"/>
        <v>326</v>
      </c>
      <c r="BI51" s="142">
        <f t="shared" si="123"/>
        <v>0.46571428571428569</v>
      </c>
    </row>
    <row r="52" spans="1:61" ht="39" customHeight="1" x14ac:dyDescent="0.2">
      <c r="A52" s="92"/>
      <c r="B52" s="318"/>
      <c r="C52" s="295" t="s">
        <v>40</v>
      </c>
      <c r="D52" s="294" t="s">
        <v>222</v>
      </c>
      <c r="E52" s="294" t="s">
        <v>41</v>
      </c>
      <c r="F52" s="307" t="s">
        <v>220</v>
      </c>
      <c r="G52" s="201" t="s">
        <v>114</v>
      </c>
      <c r="H52" s="202"/>
      <c r="I52" s="298">
        <v>130500</v>
      </c>
      <c r="J52" s="304" t="s">
        <v>31</v>
      </c>
      <c r="K52" s="286">
        <v>1622125002</v>
      </c>
      <c r="L52" s="105">
        <v>744</v>
      </c>
      <c r="M52" s="203">
        <f>SUM(L52:L53)</f>
        <v>19036</v>
      </c>
      <c r="N52" s="205">
        <f>M52/I52</f>
        <v>0.14586973180076629</v>
      </c>
      <c r="O52" s="105">
        <v>1027</v>
      </c>
      <c r="P52" s="203">
        <f>SUM(O52:O53)</f>
        <v>31548</v>
      </c>
      <c r="Q52" s="205">
        <f>P52/I52</f>
        <v>0.24174712643678162</v>
      </c>
      <c r="R52" s="105">
        <v>1531</v>
      </c>
      <c r="S52" s="203">
        <f>SUM(R52:R53)</f>
        <v>41411</v>
      </c>
      <c r="T52" s="205"/>
      <c r="U52" s="105">
        <v>1583</v>
      </c>
      <c r="V52" s="203">
        <f>SUM(U52:U53)</f>
        <v>40584</v>
      </c>
      <c r="W52" s="205"/>
      <c r="X52" s="135">
        <f t="shared" si="101"/>
        <v>4885</v>
      </c>
      <c r="Y52" s="203">
        <f>SUM(X52:X53)</f>
        <v>132579</v>
      </c>
      <c r="Z52" s="205">
        <f>Y52/I52</f>
        <v>1.0159310344827586</v>
      </c>
      <c r="AA52" s="132">
        <v>1901</v>
      </c>
      <c r="AB52" s="203">
        <f>SUM(AA52:AA53)</f>
        <v>56811</v>
      </c>
      <c r="AC52" s="205">
        <f>AB52/I52</f>
        <v>0.43533333333333335</v>
      </c>
      <c r="AD52" s="132">
        <v>2211</v>
      </c>
      <c r="AE52" s="203">
        <f>SUM(AD52:AD53)</f>
        <v>68156</v>
      </c>
      <c r="AF52" s="205">
        <f>AE52/I52</f>
        <v>0.52226819923371648</v>
      </c>
      <c r="AG52" s="132">
        <v>2971</v>
      </c>
      <c r="AH52" s="203">
        <f>SUM(AG52:AG53)</f>
        <v>81738</v>
      </c>
      <c r="AI52" s="205">
        <f>AH52/I52</f>
        <v>0.62634482758620691</v>
      </c>
      <c r="AJ52" s="169"/>
      <c r="AK52" s="203">
        <f>SUM(AJ52:AJ53)</f>
        <v>0</v>
      </c>
      <c r="AL52" s="205">
        <f>AK52/I52</f>
        <v>0</v>
      </c>
      <c r="AM52" s="137">
        <f>+AA52+AD52+AG52+AJ52</f>
        <v>7083</v>
      </c>
      <c r="AN52" s="203">
        <f>SUM(AM52:AM53)</f>
        <v>206705</v>
      </c>
      <c r="AO52" s="203">
        <f>AN52+Y52</f>
        <v>339284</v>
      </c>
      <c r="AP52" s="205">
        <f>AO52/I52</f>
        <v>2.5998773946360152</v>
      </c>
      <c r="AQ52" s="132"/>
      <c r="AR52" s="94"/>
      <c r="AS52" s="179"/>
      <c r="AT52" s="170"/>
      <c r="AU52" s="176"/>
      <c r="AV52" s="179"/>
      <c r="AW52" s="170"/>
      <c r="AX52" s="176"/>
      <c r="AY52" s="179"/>
      <c r="AZ52" s="170"/>
      <c r="BA52" s="176"/>
      <c r="BB52" s="179"/>
      <c r="BC52" s="170"/>
      <c r="BD52" s="176"/>
      <c r="BE52" s="115">
        <f t="shared" si="99"/>
        <v>0</v>
      </c>
      <c r="BF52" s="179"/>
      <c r="BG52" s="141">
        <f t="shared" si="102"/>
        <v>11968</v>
      </c>
      <c r="BH52" s="197">
        <f>SUM(BG52:BG53)</f>
        <v>339284</v>
      </c>
      <c r="BI52" s="199">
        <f t="shared" si="123"/>
        <v>2.5998773946360152</v>
      </c>
    </row>
    <row r="53" spans="1:61" ht="40.5" customHeight="1" x14ac:dyDescent="0.2">
      <c r="A53" s="92"/>
      <c r="B53" s="318"/>
      <c r="C53" s="296"/>
      <c r="D53" s="294"/>
      <c r="E53" s="294"/>
      <c r="F53" s="307"/>
      <c r="G53" s="201" t="s">
        <v>115</v>
      </c>
      <c r="H53" s="202"/>
      <c r="I53" s="306"/>
      <c r="J53" s="304"/>
      <c r="K53" s="286"/>
      <c r="L53" s="105">
        <v>18292</v>
      </c>
      <c r="M53" s="204"/>
      <c r="N53" s="206"/>
      <c r="O53" s="105">
        <v>30521</v>
      </c>
      <c r="P53" s="204"/>
      <c r="Q53" s="206"/>
      <c r="R53" s="105">
        <v>39880</v>
      </c>
      <c r="S53" s="204"/>
      <c r="T53" s="206"/>
      <c r="U53" s="105">
        <v>39001</v>
      </c>
      <c r="V53" s="204"/>
      <c r="W53" s="206"/>
      <c r="X53" s="135">
        <f t="shared" si="101"/>
        <v>127694</v>
      </c>
      <c r="Y53" s="204"/>
      <c r="Z53" s="206"/>
      <c r="AA53" s="132">
        <v>54910</v>
      </c>
      <c r="AB53" s="204"/>
      <c r="AC53" s="206"/>
      <c r="AD53" s="132">
        <v>65945</v>
      </c>
      <c r="AE53" s="204"/>
      <c r="AF53" s="206"/>
      <c r="AG53" s="132">
        <v>78767</v>
      </c>
      <c r="AH53" s="204"/>
      <c r="AI53" s="206"/>
      <c r="AJ53" s="169"/>
      <c r="AK53" s="204"/>
      <c r="AL53" s="206"/>
      <c r="AM53" s="137">
        <f>+AA53+AD53+AG53+AJ53</f>
        <v>199622</v>
      </c>
      <c r="AN53" s="204"/>
      <c r="AO53" s="204"/>
      <c r="AP53" s="206"/>
      <c r="AQ53" s="132"/>
      <c r="AR53" s="94"/>
      <c r="AS53" s="179"/>
      <c r="AT53" s="170"/>
      <c r="AU53" s="176"/>
      <c r="AV53" s="179"/>
      <c r="AW53" s="170"/>
      <c r="AX53" s="176"/>
      <c r="AY53" s="179"/>
      <c r="AZ53" s="170"/>
      <c r="BA53" s="176"/>
      <c r="BB53" s="179"/>
      <c r="BC53" s="170"/>
      <c r="BD53" s="176"/>
      <c r="BE53" s="115">
        <f t="shared" si="99"/>
        <v>0</v>
      </c>
      <c r="BF53" s="179"/>
      <c r="BG53" s="141">
        <f t="shared" si="102"/>
        <v>327316</v>
      </c>
      <c r="BH53" s="198"/>
      <c r="BI53" s="200"/>
    </row>
    <row r="54" spans="1:61" ht="24" x14ac:dyDescent="0.2">
      <c r="A54" s="92"/>
      <c r="B54" s="318"/>
      <c r="C54" s="296"/>
      <c r="D54" s="294" t="s">
        <v>226</v>
      </c>
      <c r="E54" s="195" t="s">
        <v>32</v>
      </c>
      <c r="F54" s="193" t="s">
        <v>221</v>
      </c>
      <c r="G54" s="249"/>
      <c r="H54" s="249"/>
      <c r="I54" s="194">
        <v>3000</v>
      </c>
      <c r="J54" s="287" t="s">
        <v>31</v>
      </c>
      <c r="K54" s="286">
        <v>33588945298</v>
      </c>
      <c r="L54" s="105">
        <v>7</v>
      </c>
      <c r="M54" s="186">
        <f>SUM(L54:L54)</f>
        <v>7</v>
      </c>
      <c r="N54" s="187">
        <f>M54/I54</f>
        <v>2.3333333333333335E-3</v>
      </c>
      <c r="O54" s="105">
        <v>20</v>
      </c>
      <c r="P54" s="186">
        <f>SUM(O54:O54)</f>
        <v>20</v>
      </c>
      <c r="Q54" s="187">
        <f>P54/I54</f>
        <v>6.6666666666666671E-3</v>
      </c>
      <c r="R54" s="105">
        <v>172</v>
      </c>
      <c r="S54" s="186">
        <f>SUM(R54:R54)</f>
        <v>172</v>
      </c>
      <c r="T54" s="187">
        <f>S54/I54</f>
        <v>5.7333333333333333E-2</v>
      </c>
      <c r="U54" s="105">
        <v>607</v>
      </c>
      <c r="V54" s="186">
        <f>SUM(U54:U54)</f>
        <v>607</v>
      </c>
      <c r="W54" s="187">
        <f>V54/I54</f>
        <v>0.20233333333333334</v>
      </c>
      <c r="X54" s="135">
        <f t="shared" si="101"/>
        <v>806</v>
      </c>
      <c r="Y54" s="186">
        <f>SUM(X54:X54)</f>
        <v>806</v>
      </c>
      <c r="Z54" s="187">
        <f>Y54/I54</f>
        <v>0.26866666666666666</v>
      </c>
      <c r="AA54" s="132">
        <v>0</v>
      </c>
      <c r="AB54" s="186">
        <f>SUM(AA54:AA54)</f>
        <v>0</v>
      </c>
      <c r="AC54" s="187">
        <f>AB54/I54</f>
        <v>0</v>
      </c>
      <c r="AD54" s="132">
        <v>0</v>
      </c>
      <c r="AE54" s="186">
        <f>SUM(AD54:AD54)</f>
        <v>0</v>
      </c>
      <c r="AF54" s="187">
        <f>AE54/I54</f>
        <v>0</v>
      </c>
      <c r="AG54" s="132">
        <v>5110</v>
      </c>
      <c r="AH54" s="186">
        <f>SUM(AG54:AG54)</f>
        <v>5110</v>
      </c>
      <c r="AI54" s="187">
        <f>AH54/I54</f>
        <v>1.7033333333333334</v>
      </c>
      <c r="AJ54" s="169"/>
      <c r="AK54" s="186">
        <f>SUM(AJ54:AJ54)</f>
        <v>0</v>
      </c>
      <c r="AL54" s="187">
        <f>AK54/I54</f>
        <v>0</v>
      </c>
      <c r="AM54" s="132">
        <f>+AA54+AD54+AG54+AJ54</f>
        <v>5110</v>
      </c>
      <c r="AN54" s="186">
        <f>SUM(AM54:AM54)</f>
        <v>5110</v>
      </c>
      <c r="AO54" s="186">
        <f>AN54+Y54</f>
        <v>5916</v>
      </c>
      <c r="AP54" s="187">
        <f>AO54/I54</f>
        <v>1.972</v>
      </c>
      <c r="AQ54" s="132"/>
      <c r="AR54" s="94"/>
      <c r="AS54" s="179"/>
      <c r="AT54" s="170"/>
      <c r="AU54" s="176"/>
      <c r="AV54" s="179"/>
      <c r="AW54" s="170"/>
      <c r="AX54" s="176"/>
      <c r="AY54" s="179"/>
      <c r="AZ54" s="170"/>
      <c r="BA54" s="176"/>
      <c r="BB54" s="179"/>
      <c r="BC54" s="170"/>
      <c r="BD54" s="176"/>
      <c r="BE54" s="115">
        <f t="shared" si="99"/>
        <v>0</v>
      </c>
      <c r="BF54" s="179"/>
      <c r="BG54" s="141">
        <f t="shared" si="102"/>
        <v>5916</v>
      </c>
      <c r="BH54" s="189">
        <f>SUM(BG54:BG54)</f>
        <v>5916</v>
      </c>
      <c r="BI54" s="190">
        <f>BH54/I54</f>
        <v>1.972</v>
      </c>
    </row>
    <row r="55" spans="1:61" ht="24" x14ac:dyDescent="0.2">
      <c r="A55" s="92"/>
      <c r="B55" s="318"/>
      <c r="C55" s="296"/>
      <c r="D55" s="294"/>
      <c r="E55" s="128" t="s">
        <v>29</v>
      </c>
      <c r="F55" s="130" t="s">
        <v>223</v>
      </c>
      <c r="G55" s="248"/>
      <c r="H55" s="248"/>
      <c r="I55" s="146">
        <v>5</v>
      </c>
      <c r="J55" s="288"/>
      <c r="K55" s="286"/>
      <c r="L55" s="105">
        <v>7</v>
      </c>
      <c r="M55" s="154">
        <f>L55</f>
        <v>7</v>
      </c>
      <c r="N55" s="113">
        <f>M55/I55</f>
        <v>1.4</v>
      </c>
      <c r="O55" s="105">
        <v>0</v>
      </c>
      <c r="P55" s="154">
        <f>O55</f>
        <v>0</v>
      </c>
      <c r="Q55" s="113">
        <f>P55/I55</f>
        <v>0</v>
      </c>
      <c r="R55" s="105">
        <v>0</v>
      </c>
      <c r="S55" s="154">
        <f>R55</f>
        <v>0</v>
      </c>
      <c r="T55" s="113">
        <f>S55/I55</f>
        <v>0</v>
      </c>
      <c r="U55" s="154">
        <v>0</v>
      </c>
      <c r="V55" s="154">
        <f>U55</f>
        <v>0</v>
      </c>
      <c r="W55" s="113">
        <f>V55/I55</f>
        <v>0</v>
      </c>
      <c r="X55" s="135">
        <f t="shared" si="101"/>
        <v>7</v>
      </c>
      <c r="Y55" s="154">
        <f>X55</f>
        <v>7</v>
      </c>
      <c r="Z55" s="113">
        <f>Y55/I55</f>
        <v>1.4</v>
      </c>
      <c r="AA55" s="132">
        <v>0</v>
      </c>
      <c r="AB55" s="154">
        <f>AA55</f>
        <v>0</v>
      </c>
      <c r="AC55" s="113">
        <f>AB55/I55</f>
        <v>0</v>
      </c>
      <c r="AD55" s="132">
        <v>0</v>
      </c>
      <c r="AE55" s="154">
        <f>AD55</f>
        <v>0</v>
      </c>
      <c r="AF55" s="113">
        <f>AE55/I55</f>
        <v>0</v>
      </c>
      <c r="AG55" s="132">
        <v>0</v>
      </c>
      <c r="AH55" s="154">
        <f>AG55</f>
        <v>0</v>
      </c>
      <c r="AI55" s="113">
        <f>AH55/I55</f>
        <v>0</v>
      </c>
      <c r="AJ55" s="169"/>
      <c r="AK55" s="154">
        <f>AJ55</f>
        <v>0</v>
      </c>
      <c r="AL55" s="113">
        <f>AK55/I55</f>
        <v>0</v>
      </c>
      <c r="AM55" s="132">
        <f t="shared" ref="AM55:AM59" si="125">+AA55+AD55+AG55+AJ55</f>
        <v>0</v>
      </c>
      <c r="AN55" s="154">
        <f>AM55</f>
        <v>0</v>
      </c>
      <c r="AO55" s="154">
        <f>AN55+Y55</f>
        <v>7</v>
      </c>
      <c r="AP55" s="113">
        <f>AO55/I55</f>
        <v>1.4</v>
      </c>
      <c r="AQ55" s="132"/>
      <c r="AR55" s="94"/>
      <c r="AS55" s="179"/>
      <c r="AT55" s="170"/>
      <c r="AU55" s="176"/>
      <c r="AV55" s="179"/>
      <c r="AW55" s="170"/>
      <c r="AX55" s="176"/>
      <c r="AY55" s="179"/>
      <c r="AZ55" s="170"/>
      <c r="BA55" s="176"/>
      <c r="BB55" s="179"/>
      <c r="BC55" s="170"/>
      <c r="BD55" s="176"/>
      <c r="BE55" s="115">
        <f t="shared" si="99"/>
        <v>0</v>
      </c>
      <c r="BF55" s="179"/>
      <c r="BG55" s="141">
        <f t="shared" si="102"/>
        <v>7</v>
      </c>
      <c r="BH55" s="116">
        <f>BG55</f>
        <v>7</v>
      </c>
      <c r="BI55" s="142">
        <f>BH55/I55</f>
        <v>1.4</v>
      </c>
    </row>
    <row r="56" spans="1:61" ht="24" x14ac:dyDescent="0.2">
      <c r="A56" s="92"/>
      <c r="B56" s="318"/>
      <c r="C56" s="296"/>
      <c r="D56" s="294"/>
      <c r="E56" s="128" t="s">
        <v>29</v>
      </c>
      <c r="F56" s="130" t="s">
        <v>224</v>
      </c>
      <c r="G56" s="248"/>
      <c r="H56" s="248"/>
      <c r="I56" s="146">
        <v>7</v>
      </c>
      <c r="J56" s="288"/>
      <c r="K56" s="286"/>
      <c r="L56" s="105">
        <v>5</v>
      </c>
      <c r="M56" s="154">
        <f t="shared" ref="M56:M57" si="126">L56</f>
        <v>5</v>
      </c>
      <c r="N56" s="113">
        <f t="shared" ref="N56:N57" si="127">M56/I56</f>
        <v>0.7142857142857143</v>
      </c>
      <c r="O56" s="105">
        <v>0</v>
      </c>
      <c r="P56" s="154">
        <f t="shared" ref="P56:P59" si="128">O56</f>
        <v>0</v>
      </c>
      <c r="Q56" s="113">
        <f t="shared" ref="Q56:Q59" si="129">P56/I56</f>
        <v>0</v>
      </c>
      <c r="R56" s="105">
        <v>0</v>
      </c>
      <c r="S56" s="154">
        <f t="shared" ref="S56:S59" si="130">R56</f>
        <v>0</v>
      </c>
      <c r="T56" s="113">
        <f t="shared" ref="T56:T59" si="131">S56/I56</f>
        <v>0</v>
      </c>
      <c r="U56" s="154">
        <v>0</v>
      </c>
      <c r="V56" s="154">
        <f t="shared" ref="V56:V59" si="132">U56</f>
        <v>0</v>
      </c>
      <c r="W56" s="113">
        <f t="shared" ref="W56:W59" si="133">V56/I56</f>
        <v>0</v>
      </c>
      <c r="X56" s="135">
        <f t="shared" si="101"/>
        <v>5</v>
      </c>
      <c r="Y56" s="154">
        <f t="shared" ref="Y56:Y58" si="134">X56</f>
        <v>5</v>
      </c>
      <c r="Z56" s="113">
        <f t="shared" ref="Z56:Z59" si="135">Y56/I56</f>
        <v>0.7142857142857143</v>
      </c>
      <c r="AA56" s="132">
        <v>0</v>
      </c>
      <c r="AB56" s="154">
        <f t="shared" ref="AB56:AB58" si="136">AA56</f>
        <v>0</v>
      </c>
      <c r="AC56" s="113">
        <f t="shared" ref="AC56:AC59" si="137">AB56/I56</f>
        <v>0</v>
      </c>
      <c r="AD56" s="132">
        <v>0</v>
      </c>
      <c r="AE56" s="154">
        <f t="shared" ref="AE56:AE59" si="138">AD56</f>
        <v>0</v>
      </c>
      <c r="AF56" s="113">
        <f t="shared" ref="AF56:AF59" si="139">AE56/I56</f>
        <v>0</v>
      </c>
      <c r="AG56" s="132">
        <v>0</v>
      </c>
      <c r="AH56" s="154">
        <f t="shared" ref="AH56:AH59" si="140">AG56</f>
        <v>0</v>
      </c>
      <c r="AI56" s="113">
        <f t="shared" ref="AI56:AI59" si="141">AH56/I56</f>
        <v>0</v>
      </c>
      <c r="AJ56" s="169"/>
      <c r="AK56" s="154">
        <f t="shared" ref="AK56:AK59" si="142">AJ56</f>
        <v>0</v>
      </c>
      <c r="AL56" s="113">
        <f t="shared" ref="AL56:AL59" si="143">AK56/I56</f>
        <v>0</v>
      </c>
      <c r="AM56" s="132">
        <f t="shared" si="125"/>
        <v>0</v>
      </c>
      <c r="AN56" s="154">
        <f t="shared" ref="AN56:AN59" si="144">AM56</f>
        <v>0</v>
      </c>
      <c r="AO56" s="154">
        <f t="shared" ref="AO56:AO59" si="145">AN56+Y56</f>
        <v>5</v>
      </c>
      <c r="AP56" s="113">
        <f t="shared" ref="AP56:AP59" si="146">AO56/I56</f>
        <v>0.7142857142857143</v>
      </c>
      <c r="AQ56" s="132"/>
      <c r="AR56" s="94"/>
      <c r="AS56" s="179"/>
      <c r="AT56" s="170"/>
      <c r="AU56" s="176"/>
      <c r="AV56" s="179"/>
      <c r="AW56" s="170"/>
      <c r="AX56" s="176"/>
      <c r="AY56" s="179"/>
      <c r="AZ56" s="170"/>
      <c r="BA56" s="176"/>
      <c r="BB56" s="179"/>
      <c r="BC56" s="170"/>
      <c r="BD56" s="176"/>
      <c r="BE56" s="115">
        <f t="shared" si="99"/>
        <v>0</v>
      </c>
      <c r="BF56" s="179"/>
      <c r="BG56" s="141">
        <f t="shared" si="102"/>
        <v>5</v>
      </c>
      <c r="BH56" s="116">
        <f t="shared" ref="BH56:BH59" si="147">BG56</f>
        <v>5</v>
      </c>
      <c r="BI56" s="142">
        <f t="shared" ref="BI56:BI59" si="148">BH56/I56</f>
        <v>0.7142857142857143</v>
      </c>
    </row>
    <row r="57" spans="1:61" ht="24" x14ac:dyDescent="0.2">
      <c r="A57" s="92"/>
      <c r="B57" s="318"/>
      <c r="C57" s="303"/>
      <c r="D57" s="294"/>
      <c r="E57" s="128" t="s">
        <v>29</v>
      </c>
      <c r="F57" s="130" t="s">
        <v>225</v>
      </c>
      <c r="G57" s="248"/>
      <c r="H57" s="248"/>
      <c r="I57" s="146">
        <v>80</v>
      </c>
      <c r="J57" s="289"/>
      <c r="K57" s="286"/>
      <c r="L57" s="105">
        <v>21</v>
      </c>
      <c r="M57" s="154">
        <f t="shared" si="126"/>
        <v>21</v>
      </c>
      <c r="N57" s="113">
        <f t="shared" si="127"/>
        <v>0.26250000000000001</v>
      </c>
      <c r="O57" s="105">
        <v>51</v>
      </c>
      <c r="P57" s="154">
        <f t="shared" si="128"/>
        <v>51</v>
      </c>
      <c r="Q57" s="113">
        <f t="shared" si="129"/>
        <v>0.63749999999999996</v>
      </c>
      <c r="R57" s="105">
        <v>9</v>
      </c>
      <c r="S57" s="154">
        <f t="shared" si="130"/>
        <v>9</v>
      </c>
      <c r="T57" s="113">
        <f t="shared" si="131"/>
        <v>0.1125</v>
      </c>
      <c r="U57" s="154">
        <v>4</v>
      </c>
      <c r="V57" s="154">
        <f t="shared" si="132"/>
        <v>4</v>
      </c>
      <c r="W57" s="113">
        <f t="shared" si="133"/>
        <v>0.05</v>
      </c>
      <c r="X57" s="135">
        <f t="shared" si="101"/>
        <v>85</v>
      </c>
      <c r="Y57" s="154">
        <f t="shared" si="134"/>
        <v>85</v>
      </c>
      <c r="Z57" s="113">
        <f t="shared" si="135"/>
        <v>1.0625</v>
      </c>
      <c r="AA57" s="132">
        <v>38</v>
      </c>
      <c r="AB57" s="154">
        <f t="shared" si="136"/>
        <v>38</v>
      </c>
      <c r="AC57" s="113">
        <f t="shared" si="137"/>
        <v>0.47499999999999998</v>
      </c>
      <c r="AD57" s="132">
        <v>9</v>
      </c>
      <c r="AE57" s="154">
        <f t="shared" si="138"/>
        <v>9</v>
      </c>
      <c r="AF57" s="113">
        <f t="shared" si="139"/>
        <v>0.1125</v>
      </c>
      <c r="AG57" s="132">
        <v>1</v>
      </c>
      <c r="AH57" s="154">
        <f t="shared" si="140"/>
        <v>1</v>
      </c>
      <c r="AI57" s="113">
        <f t="shared" si="141"/>
        <v>1.2500000000000001E-2</v>
      </c>
      <c r="AJ57" s="169"/>
      <c r="AK57" s="154">
        <f t="shared" si="142"/>
        <v>0</v>
      </c>
      <c r="AL57" s="113">
        <f t="shared" si="143"/>
        <v>0</v>
      </c>
      <c r="AM57" s="132">
        <f t="shared" si="125"/>
        <v>48</v>
      </c>
      <c r="AN57" s="154">
        <f t="shared" si="144"/>
        <v>48</v>
      </c>
      <c r="AO57" s="154">
        <f t="shared" si="145"/>
        <v>133</v>
      </c>
      <c r="AP57" s="113">
        <f t="shared" si="146"/>
        <v>1.6625000000000001</v>
      </c>
      <c r="AQ57" s="132"/>
      <c r="AR57" s="94"/>
      <c r="AS57" s="179"/>
      <c r="AT57" s="170"/>
      <c r="AU57" s="176"/>
      <c r="AV57" s="179"/>
      <c r="AW57" s="170"/>
      <c r="AX57" s="176"/>
      <c r="AY57" s="179"/>
      <c r="AZ57" s="170"/>
      <c r="BA57" s="176"/>
      <c r="BB57" s="179"/>
      <c r="BC57" s="170"/>
      <c r="BD57" s="176"/>
      <c r="BE57" s="115">
        <f t="shared" si="99"/>
        <v>0</v>
      </c>
      <c r="BF57" s="179"/>
      <c r="BG57" s="141">
        <f t="shared" si="102"/>
        <v>133</v>
      </c>
      <c r="BH57" s="116">
        <f t="shared" si="147"/>
        <v>133</v>
      </c>
      <c r="BI57" s="142">
        <f t="shared" si="148"/>
        <v>1.6625000000000001</v>
      </c>
    </row>
    <row r="58" spans="1:61" ht="36" x14ac:dyDescent="0.2">
      <c r="A58" s="92"/>
      <c r="B58" s="318"/>
      <c r="C58" s="122" t="s">
        <v>27</v>
      </c>
      <c r="D58" s="128" t="s">
        <v>39</v>
      </c>
      <c r="E58" s="128" t="s">
        <v>34</v>
      </c>
      <c r="F58" s="130" t="s">
        <v>227</v>
      </c>
      <c r="G58" s="248"/>
      <c r="H58" s="248"/>
      <c r="I58" s="146">
        <v>84</v>
      </c>
      <c r="J58" s="4" t="s">
        <v>31</v>
      </c>
      <c r="K58" s="86">
        <v>407331747</v>
      </c>
      <c r="L58" s="105">
        <v>2</v>
      </c>
      <c r="M58" s="154">
        <f>L58</f>
        <v>2</v>
      </c>
      <c r="N58" s="113">
        <f>M58/I58</f>
        <v>2.3809523809523808E-2</v>
      </c>
      <c r="O58" s="105">
        <v>32</v>
      </c>
      <c r="P58" s="154">
        <f t="shared" si="128"/>
        <v>32</v>
      </c>
      <c r="Q58" s="113">
        <f t="shared" si="129"/>
        <v>0.38095238095238093</v>
      </c>
      <c r="R58" s="105">
        <v>21</v>
      </c>
      <c r="S58" s="154">
        <f t="shared" si="130"/>
        <v>21</v>
      </c>
      <c r="T58" s="113">
        <f t="shared" si="131"/>
        <v>0.25</v>
      </c>
      <c r="U58" s="154">
        <v>8</v>
      </c>
      <c r="V58" s="154">
        <f t="shared" si="132"/>
        <v>8</v>
      </c>
      <c r="W58" s="113">
        <f t="shared" si="133"/>
        <v>9.5238095238095233E-2</v>
      </c>
      <c r="X58" s="135">
        <f t="shared" si="101"/>
        <v>63</v>
      </c>
      <c r="Y58" s="154">
        <f t="shared" si="134"/>
        <v>63</v>
      </c>
      <c r="Z58" s="113">
        <f t="shared" si="135"/>
        <v>0.75</v>
      </c>
      <c r="AA58" s="132">
        <v>13</v>
      </c>
      <c r="AB58" s="154">
        <f t="shared" si="136"/>
        <v>13</v>
      </c>
      <c r="AC58" s="113">
        <f t="shared" si="137"/>
        <v>0.15476190476190477</v>
      </c>
      <c r="AD58" s="132">
        <v>0</v>
      </c>
      <c r="AE58" s="154">
        <f t="shared" si="138"/>
        <v>0</v>
      </c>
      <c r="AF58" s="113">
        <f t="shared" si="139"/>
        <v>0</v>
      </c>
      <c r="AG58" s="132">
        <v>18</v>
      </c>
      <c r="AH58" s="154">
        <f t="shared" si="140"/>
        <v>18</v>
      </c>
      <c r="AI58" s="113">
        <f t="shared" si="141"/>
        <v>0.21428571428571427</v>
      </c>
      <c r="AJ58" s="169"/>
      <c r="AK58" s="154">
        <f t="shared" si="142"/>
        <v>0</v>
      </c>
      <c r="AL58" s="113">
        <f t="shared" si="143"/>
        <v>0</v>
      </c>
      <c r="AM58" s="132">
        <f t="shared" si="125"/>
        <v>31</v>
      </c>
      <c r="AN58" s="154">
        <f t="shared" si="144"/>
        <v>31</v>
      </c>
      <c r="AO58" s="154">
        <f t="shared" si="145"/>
        <v>94</v>
      </c>
      <c r="AP58" s="113">
        <f t="shared" si="146"/>
        <v>1.1190476190476191</v>
      </c>
      <c r="AQ58" s="132"/>
      <c r="AR58" s="94"/>
      <c r="AS58" s="179"/>
      <c r="AT58" s="170"/>
      <c r="AU58" s="176"/>
      <c r="AV58" s="179"/>
      <c r="AW58" s="170"/>
      <c r="AX58" s="176"/>
      <c r="AY58" s="179"/>
      <c r="AZ58" s="170"/>
      <c r="BA58" s="176"/>
      <c r="BB58" s="179"/>
      <c r="BC58" s="170"/>
      <c r="BD58" s="176"/>
      <c r="BE58" s="115">
        <f t="shared" si="99"/>
        <v>0</v>
      </c>
      <c r="BF58" s="179"/>
      <c r="BG58" s="141">
        <f t="shared" si="102"/>
        <v>94</v>
      </c>
      <c r="BH58" s="116">
        <f t="shared" si="147"/>
        <v>94</v>
      </c>
      <c r="BI58" s="142">
        <f t="shared" si="148"/>
        <v>1.1190476190476191</v>
      </c>
    </row>
    <row r="59" spans="1:61" ht="48.75" thickBot="1" x14ac:dyDescent="0.25">
      <c r="A59" s="92"/>
      <c r="B59" s="318"/>
      <c r="C59" s="123" t="s">
        <v>12</v>
      </c>
      <c r="D59" s="128" t="s">
        <v>36</v>
      </c>
      <c r="E59" s="128" t="s">
        <v>37</v>
      </c>
      <c r="F59" s="130" t="s">
        <v>228</v>
      </c>
      <c r="G59" s="248"/>
      <c r="H59" s="248"/>
      <c r="I59" s="152">
        <v>5</v>
      </c>
      <c r="J59" s="22" t="s">
        <v>38</v>
      </c>
      <c r="K59" s="89">
        <v>115400000</v>
      </c>
      <c r="L59" s="107">
        <v>0</v>
      </c>
      <c r="M59" s="108">
        <f>L59</f>
        <v>0</v>
      </c>
      <c r="N59" s="114">
        <f>M59/I59</f>
        <v>0</v>
      </c>
      <c r="O59" s="107">
        <v>2</v>
      </c>
      <c r="P59" s="108">
        <f t="shared" si="128"/>
        <v>2</v>
      </c>
      <c r="Q59" s="114">
        <f t="shared" si="129"/>
        <v>0.4</v>
      </c>
      <c r="R59" s="107">
        <v>0</v>
      </c>
      <c r="S59" s="108">
        <f t="shared" si="130"/>
        <v>0</v>
      </c>
      <c r="T59" s="114">
        <f t="shared" si="131"/>
        <v>0</v>
      </c>
      <c r="U59" s="108">
        <v>0</v>
      </c>
      <c r="V59" s="108">
        <f t="shared" si="132"/>
        <v>0</v>
      </c>
      <c r="W59" s="114">
        <f t="shared" si="133"/>
        <v>0</v>
      </c>
      <c r="X59" s="136">
        <f t="shared" si="101"/>
        <v>2</v>
      </c>
      <c r="Y59" s="108">
        <f>X59</f>
        <v>2</v>
      </c>
      <c r="Z59" s="114">
        <f t="shared" si="135"/>
        <v>0.4</v>
      </c>
      <c r="AA59" s="133">
        <v>0</v>
      </c>
      <c r="AB59" s="108">
        <f>AA59</f>
        <v>0</v>
      </c>
      <c r="AC59" s="114">
        <f t="shared" si="137"/>
        <v>0</v>
      </c>
      <c r="AD59" s="133">
        <v>0</v>
      </c>
      <c r="AE59" s="108">
        <f t="shared" si="138"/>
        <v>0</v>
      </c>
      <c r="AF59" s="114">
        <f t="shared" si="139"/>
        <v>0</v>
      </c>
      <c r="AG59" s="133">
        <v>3</v>
      </c>
      <c r="AH59" s="108">
        <f t="shared" si="140"/>
        <v>3</v>
      </c>
      <c r="AI59" s="114">
        <f t="shared" si="141"/>
        <v>0.6</v>
      </c>
      <c r="AJ59" s="182"/>
      <c r="AK59" s="108">
        <f t="shared" si="142"/>
        <v>0</v>
      </c>
      <c r="AL59" s="114">
        <f t="shared" si="143"/>
        <v>0</v>
      </c>
      <c r="AM59" s="133">
        <f t="shared" si="125"/>
        <v>3</v>
      </c>
      <c r="AN59" s="108">
        <f t="shared" si="144"/>
        <v>3</v>
      </c>
      <c r="AO59" s="108">
        <f t="shared" si="145"/>
        <v>5</v>
      </c>
      <c r="AP59" s="114">
        <f t="shared" si="146"/>
        <v>1</v>
      </c>
      <c r="AQ59" s="133"/>
      <c r="AR59" s="134"/>
      <c r="AS59" s="181"/>
      <c r="AT59" s="183"/>
      <c r="AU59" s="184"/>
      <c r="AV59" s="181"/>
      <c r="AW59" s="183"/>
      <c r="AX59" s="184"/>
      <c r="AY59" s="181"/>
      <c r="AZ59" s="183"/>
      <c r="BA59" s="184"/>
      <c r="BB59" s="181"/>
      <c r="BC59" s="183"/>
      <c r="BD59" s="184"/>
      <c r="BE59" s="138">
        <f t="shared" si="99"/>
        <v>0</v>
      </c>
      <c r="BF59" s="181"/>
      <c r="BG59" s="143">
        <f t="shared" si="102"/>
        <v>5</v>
      </c>
      <c r="BH59" s="108">
        <f t="shared" si="147"/>
        <v>5</v>
      </c>
      <c r="BI59" s="142">
        <f t="shared" si="148"/>
        <v>1</v>
      </c>
    </row>
    <row r="60" spans="1:61" ht="12.75" thickTop="1" x14ac:dyDescent="0.2"/>
  </sheetData>
  <mergeCells count="340">
    <mergeCell ref="E5:E6"/>
    <mergeCell ref="F5:F6"/>
    <mergeCell ref="J5:J6"/>
    <mergeCell ref="C7:C10"/>
    <mergeCell ref="I5:I6"/>
    <mergeCell ref="D7:D8"/>
    <mergeCell ref="G5:G6"/>
    <mergeCell ref="F7:F8"/>
    <mergeCell ref="I7:I8"/>
    <mergeCell ref="E7:E8"/>
    <mergeCell ref="E9:E10"/>
    <mergeCell ref="F9:F10"/>
    <mergeCell ref="B1:J1"/>
    <mergeCell ref="B19:B59"/>
    <mergeCell ref="D39:D41"/>
    <mergeCell ref="C40:C41"/>
    <mergeCell ref="D42:D43"/>
    <mergeCell ref="C27:C33"/>
    <mergeCell ref="J30:J33"/>
    <mergeCell ref="H5:H6"/>
    <mergeCell ref="B7:B10"/>
    <mergeCell ref="I9:I10"/>
    <mergeCell ref="B5:B6"/>
    <mergeCell ref="C5:C6"/>
    <mergeCell ref="D5:D6"/>
    <mergeCell ref="H30:H32"/>
    <mergeCell ref="D27:D33"/>
    <mergeCell ref="G23:H23"/>
    <mergeCell ref="G57:H57"/>
    <mergeCell ref="F52:F53"/>
    <mergeCell ref="G34:H34"/>
    <mergeCell ref="G35:H35"/>
    <mergeCell ref="G36:H36"/>
    <mergeCell ref="I20:I22"/>
    <mergeCell ref="J7:J10"/>
    <mergeCell ref="D9:D10"/>
    <mergeCell ref="G58:H58"/>
    <mergeCell ref="G59:H59"/>
    <mergeCell ref="G55:H55"/>
    <mergeCell ref="G56:H56"/>
    <mergeCell ref="G19:H19"/>
    <mergeCell ref="G26:H26"/>
    <mergeCell ref="G28:H28"/>
    <mergeCell ref="G27:H27"/>
    <mergeCell ref="G38:H38"/>
    <mergeCell ref="G39:H39"/>
    <mergeCell ref="G40:H40"/>
    <mergeCell ref="G41:H41"/>
    <mergeCell ref="G42:H42"/>
    <mergeCell ref="G43:H43"/>
    <mergeCell ref="G44:H44"/>
    <mergeCell ref="G24:H24"/>
    <mergeCell ref="G25:H25"/>
    <mergeCell ref="G37:H37"/>
    <mergeCell ref="G46:H46"/>
    <mergeCell ref="D54:D57"/>
    <mergeCell ref="E30:E33"/>
    <mergeCell ref="F30:F33"/>
    <mergeCell ref="C52:C57"/>
    <mergeCell ref="D52:D53"/>
    <mergeCell ref="G17:H17"/>
    <mergeCell ref="G13:H13"/>
    <mergeCell ref="G14:H14"/>
    <mergeCell ref="G15:H15"/>
    <mergeCell ref="G16:H16"/>
    <mergeCell ref="D24:D25"/>
    <mergeCell ref="E24:E25"/>
    <mergeCell ref="F24:F25"/>
    <mergeCell ref="G50:H50"/>
    <mergeCell ref="B14:B18"/>
    <mergeCell ref="C14:C18"/>
    <mergeCell ref="C19:C22"/>
    <mergeCell ref="D20:D22"/>
    <mergeCell ref="E20:E22"/>
    <mergeCell ref="J52:J53"/>
    <mergeCell ref="B11:B13"/>
    <mergeCell ref="C11:C13"/>
    <mergeCell ref="D11:D12"/>
    <mergeCell ref="E11:E12"/>
    <mergeCell ref="I24:I25"/>
    <mergeCell ref="D44:D46"/>
    <mergeCell ref="E45:E46"/>
    <mergeCell ref="F45:F46"/>
    <mergeCell ref="I29:I32"/>
    <mergeCell ref="G45:H45"/>
    <mergeCell ref="G47:H47"/>
    <mergeCell ref="G48:H48"/>
    <mergeCell ref="G49:H49"/>
    <mergeCell ref="J44:J46"/>
    <mergeCell ref="C49:C50"/>
    <mergeCell ref="C42:C46"/>
    <mergeCell ref="I52:I53"/>
    <mergeCell ref="K44:K46"/>
    <mergeCell ref="I45:I46"/>
    <mergeCell ref="B2:K2"/>
    <mergeCell ref="B4:K4"/>
    <mergeCell ref="K54:K57"/>
    <mergeCell ref="J54:J57"/>
    <mergeCell ref="J49:J50"/>
    <mergeCell ref="K49:K50"/>
    <mergeCell ref="K27:K33"/>
    <mergeCell ref="K52:K53"/>
    <mergeCell ref="J39:J41"/>
    <mergeCell ref="K39:K41"/>
    <mergeCell ref="J42:J43"/>
    <mergeCell ref="K42:K43"/>
    <mergeCell ref="K5:K6"/>
    <mergeCell ref="K7:K8"/>
    <mergeCell ref="F20:F22"/>
    <mergeCell ref="G18:H18"/>
    <mergeCell ref="C34:C37"/>
    <mergeCell ref="D49:D50"/>
    <mergeCell ref="F11:F12"/>
    <mergeCell ref="I11:I12"/>
    <mergeCell ref="E52:E53"/>
    <mergeCell ref="K20:K22"/>
    <mergeCell ref="L1:Z4"/>
    <mergeCell ref="AA1:AP4"/>
    <mergeCell ref="AQ1:BF4"/>
    <mergeCell ref="AJ5:AL5"/>
    <mergeCell ref="W11:W12"/>
    <mergeCell ref="Y7:Y8"/>
    <mergeCell ref="Y9:Y10"/>
    <mergeCell ref="Y11:Y12"/>
    <mergeCell ref="AH11:AH12"/>
    <mergeCell ref="AI7:AI8"/>
    <mergeCell ref="AI9:AI10"/>
    <mergeCell ref="M7:M8"/>
    <mergeCell ref="N7:N8"/>
    <mergeCell ref="P7:P8"/>
    <mergeCell ref="Q7:Q8"/>
    <mergeCell ref="M11:M12"/>
    <mergeCell ref="M9:M10"/>
    <mergeCell ref="K11:K12"/>
    <mergeCell ref="G51:H51"/>
    <mergeCell ref="G54:H54"/>
    <mergeCell ref="J24:J25"/>
    <mergeCell ref="K24:K25"/>
    <mergeCell ref="BG5:BI5"/>
    <mergeCell ref="BG1:BI4"/>
    <mergeCell ref="N30:N32"/>
    <mergeCell ref="N24:N25"/>
    <mergeCell ref="L5:N5"/>
    <mergeCell ref="O5:Q5"/>
    <mergeCell ref="R5:T5"/>
    <mergeCell ref="S9:S10"/>
    <mergeCell ref="S11:S12"/>
    <mergeCell ref="U5:W5"/>
    <mergeCell ref="X5:Z5"/>
    <mergeCell ref="Q9:Q10"/>
    <mergeCell ref="Q11:Q12"/>
    <mergeCell ref="T7:T8"/>
    <mergeCell ref="T9:T10"/>
    <mergeCell ref="T11:T12"/>
    <mergeCell ref="V7:V8"/>
    <mergeCell ref="K9:K10"/>
    <mergeCell ref="S7:S8"/>
    <mergeCell ref="N9:N10"/>
    <mergeCell ref="P9:P10"/>
    <mergeCell ref="P11:P12"/>
    <mergeCell ref="T45:T46"/>
    <mergeCell ref="AC30:AC32"/>
    <mergeCell ref="W45:W46"/>
    <mergeCell ref="W7:W8"/>
    <mergeCell ref="W9:W10"/>
    <mergeCell ref="V11:V12"/>
    <mergeCell ref="Z45:Z46"/>
    <mergeCell ref="AB45:AB46"/>
    <mergeCell ref="AC45:AC46"/>
    <mergeCell ref="AB24:AB25"/>
    <mergeCell ref="AC24:AC25"/>
    <mergeCell ref="AE24:AE25"/>
    <mergeCell ref="AF24:AF25"/>
    <mergeCell ref="AH24:AH25"/>
    <mergeCell ref="AI24:AI25"/>
    <mergeCell ref="AK24:AK25"/>
    <mergeCell ref="AE30:AE32"/>
    <mergeCell ref="AH30:AH32"/>
    <mergeCell ref="AI30:AI32"/>
    <mergeCell ref="AK30:AK32"/>
    <mergeCell ref="V9:V10"/>
    <mergeCell ref="Z7:Z8"/>
    <mergeCell ref="Z9:Z10"/>
    <mergeCell ref="Z11:Z12"/>
    <mergeCell ref="T24:T25"/>
    <mergeCell ref="V24:V25"/>
    <mergeCell ref="W24:W25"/>
    <mergeCell ref="Y24:Y25"/>
    <mergeCell ref="Z24:Z25"/>
    <mergeCell ref="AA5:AC5"/>
    <mergeCell ref="AB7:AB8"/>
    <mergeCell ref="AB9:AB10"/>
    <mergeCell ref="AB11:AB12"/>
    <mergeCell ref="AC7:AC8"/>
    <mergeCell ref="AC9:AC10"/>
    <mergeCell ref="AC11:AC12"/>
    <mergeCell ref="AD5:AF5"/>
    <mergeCell ref="AE7:AE8"/>
    <mergeCell ref="AE9:AE10"/>
    <mergeCell ref="AE11:AE12"/>
    <mergeCell ref="AF7:AF8"/>
    <mergeCell ref="AF9:AF10"/>
    <mergeCell ref="AF11:AF12"/>
    <mergeCell ref="AG5:AI5"/>
    <mergeCell ref="AH7:AH8"/>
    <mergeCell ref="AH9:AH10"/>
    <mergeCell ref="AK9:AK10"/>
    <mergeCell ref="AK11:AK12"/>
    <mergeCell ref="AL7:AL8"/>
    <mergeCell ref="AL9:AL10"/>
    <mergeCell ref="AL11:AL12"/>
    <mergeCell ref="AN7:AN8"/>
    <mergeCell ref="AN9:AN10"/>
    <mergeCell ref="AN11:AN12"/>
    <mergeCell ref="AM5:AP5"/>
    <mergeCell ref="AO7:AO8"/>
    <mergeCell ref="AO9:AO10"/>
    <mergeCell ref="AO11:AO12"/>
    <mergeCell ref="AI11:AI12"/>
    <mergeCell ref="AK7:AK8"/>
    <mergeCell ref="BI7:BI8"/>
    <mergeCell ref="BI9:BI10"/>
    <mergeCell ref="BI11:BI12"/>
    <mergeCell ref="AP7:AP8"/>
    <mergeCell ref="AP9:AP10"/>
    <mergeCell ref="AP11:AP12"/>
    <mergeCell ref="AR7:AR8"/>
    <mergeCell ref="AR9:AR10"/>
    <mergeCell ref="AR11:AR12"/>
    <mergeCell ref="AU11:AU12"/>
    <mergeCell ref="AV7:AV8"/>
    <mergeCell ref="AV9:AV10"/>
    <mergeCell ref="AV11:AV12"/>
    <mergeCell ref="AY7:AY8"/>
    <mergeCell ref="AY9:AY10"/>
    <mergeCell ref="AY11:AY12"/>
    <mergeCell ref="BH7:BH8"/>
    <mergeCell ref="BH9:BH10"/>
    <mergeCell ref="BH11:BH12"/>
    <mergeCell ref="BB9:BB10"/>
    <mergeCell ref="BB11:BB12"/>
    <mergeCell ref="BD7:BD8"/>
    <mergeCell ref="BE7:BE8"/>
    <mergeCell ref="BF7:BF8"/>
    <mergeCell ref="AQ5:AS5"/>
    <mergeCell ref="AT5:AV5"/>
    <mergeCell ref="AW5:AY5"/>
    <mergeCell ref="AZ5:BB5"/>
    <mergeCell ref="BC5:BF5"/>
    <mergeCell ref="AS7:AS8"/>
    <mergeCell ref="AS9:AS10"/>
    <mergeCell ref="AS11:AS12"/>
    <mergeCell ref="AU7:AU8"/>
    <mergeCell ref="AU9:AU10"/>
    <mergeCell ref="AX7:AX8"/>
    <mergeCell ref="AX9:AX10"/>
    <mergeCell ref="AX11:AX12"/>
    <mergeCell ref="BA7:BA8"/>
    <mergeCell ref="BA9:BA10"/>
    <mergeCell ref="BA11:BA12"/>
    <mergeCell ref="BB7:BB8"/>
    <mergeCell ref="BD9:BD10"/>
    <mergeCell ref="BE9:BE10"/>
    <mergeCell ref="BF9:BF10"/>
    <mergeCell ref="BD11:BD12"/>
    <mergeCell ref="BE11:BE12"/>
    <mergeCell ref="BF11:BF12"/>
    <mergeCell ref="M24:M25"/>
    <mergeCell ref="M30:M32"/>
    <mergeCell ref="M45:M46"/>
    <mergeCell ref="P24:P25"/>
    <mergeCell ref="Q24:Q25"/>
    <mergeCell ref="S24:S25"/>
    <mergeCell ref="Q52:Q53"/>
    <mergeCell ref="N45:N46"/>
    <mergeCell ref="P45:P46"/>
    <mergeCell ref="Q45:Q46"/>
    <mergeCell ref="S45:S46"/>
    <mergeCell ref="AN45:AN46"/>
    <mergeCell ref="AO45:AO46"/>
    <mergeCell ref="AL24:AL25"/>
    <mergeCell ref="AN24:AN25"/>
    <mergeCell ref="AO24:AO25"/>
    <mergeCell ref="AP24:AP25"/>
    <mergeCell ref="BH24:BH25"/>
    <mergeCell ref="BI24:BI25"/>
    <mergeCell ref="BH20:BH22"/>
    <mergeCell ref="BI20:BI22"/>
    <mergeCell ref="AN30:AN32"/>
    <mergeCell ref="AO30:AO32"/>
    <mergeCell ref="AL30:AL32"/>
    <mergeCell ref="BH30:BH32"/>
    <mergeCell ref="BI30:BI32"/>
    <mergeCell ref="BH45:BH46"/>
    <mergeCell ref="AP30:AP32"/>
    <mergeCell ref="AL45:AL46"/>
    <mergeCell ref="AP45:AP46"/>
    <mergeCell ref="BG45:BG46"/>
    <mergeCell ref="BI45:BI46"/>
    <mergeCell ref="AH45:AH46"/>
    <mergeCell ref="AK45:AK46"/>
    <mergeCell ref="P30:P32"/>
    <mergeCell ref="Q30:Q32"/>
    <mergeCell ref="S30:S32"/>
    <mergeCell ref="T30:T32"/>
    <mergeCell ref="V30:V32"/>
    <mergeCell ref="W30:W32"/>
    <mergeCell ref="Y30:Y32"/>
    <mergeCell ref="Z30:Z32"/>
    <mergeCell ref="AB30:AB32"/>
    <mergeCell ref="AF30:AF32"/>
    <mergeCell ref="AI45:AI46"/>
    <mergeCell ref="V45:V46"/>
    <mergeCell ref="Y45:Y46"/>
    <mergeCell ref="AE45:AE46"/>
    <mergeCell ref="AF45:AF46"/>
    <mergeCell ref="BH52:BH53"/>
    <mergeCell ref="BI52:BI53"/>
    <mergeCell ref="G52:H52"/>
    <mergeCell ref="G53:H53"/>
    <mergeCell ref="AH52:AH53"/>
    <mergeCell ref="AI52:AI53"/>
    <mergeCell ref="AK52:AK53"/>
    <mergeCell ref="AL52:AL53"/>
    <mergeCell ref="AN52:AN53"/>
    <mergeCell ref="AO52:AO53"/>
    <mergeCell ref="AP52:AP53"/>
    <mergeCell ref="T52:T53"/>
    <mergeCell ref="V52:V53"/>
    <mergeCell ref="W52:W53"/>
    <mergeCell ref="Y52:Y53"/>
    <mergeCell ref="Z52:Z53"/>
    <mergeCell ref="AB52:AB53"/>
    <mergeCell ref="AC52:AC53"/>
    <mergeCell ref="AE52:AE53"/>
    <mergeCell ref="AF52:AF53"/>
    <mergeCell ref="M52:M53"/>
    <mergeCell ref="N52:N53"/>
    <mergeCell ref="P52:P53"/>
    <mergeCell ref="S52:S53"/>
  </mergeCells>
  <conditionalFormatting sqref="BI55:BI59 BI23:BI24 BI7:BI20 BI26:BI29 BI33:BI36 BI38:BI52">
    <cfRule type="dataBar" priority="8">
      <dataBar>
        <cfvo type="min"/>
        <cfvo type="max"/>
        <color rgb="FF63C384"/>
      </dataBar>
      <extLst>
        <ext xmlns:x14="http://schemas.microsoft.com/office/spreadsheetml/2009/9/main" uri="{B025F937-C7B1-47D3-B67F-A62EFF666E3E}">
          <x14:id>{48E099A2-44BD-4BFF-896A-5BCA257B2394}</x14:id>
        </ext>
      </extLst>
    </cfRule>
  </conditionalFormatting>
  <conditionalFormatting sqref="BI14:BI19">
    <cfRule type="dataBar" priority="7">
      <dataBar>
        <cfvo type="min"/>
        <cfvo type="max"/>
        <color rgb="FF63C384"/>
      </dataBar>
      <extLst>
        <ext xmlns:x14="http://schemas.microsoft.com/office/spreadsheetml/2009/9/main" uri="{B025F937-C7B1-47D3-B67F-A62EFF666E3E}">
          <x14:id>{765EAE9D-5932-4FB6-ADF6-527B44FD75F3}</x14:id>
        </ext>
      </extLst>
    </cfRule>
  </conditionalFormatting>
  <conditionalFormatting sqref="BI13:BI19">
    <cfRule type="dataBar" priority="4">
      <dataBar>
        <cfvo type="min"/>
        <cfvo type="max"/>
        <color rgb="FF63C384"/>
      </dataBar>
      <extLst>
        <ext xmlns:x14="http://schemas.microsoft.com/office/spreadsheetml/2009/9/main" uri="{B025F937-C7B1-47D3-B67F-A62EFF666E3E}">
          <x14:id>{65287241-86DD-478F-9C75-A8AB09FC2811}</x14:id>
        </ext>
      </extLst>
    </cfRule>
  </conditionalFormatting>
  <conditionalFormatting sqref="BI54">
    <cfRule type="dataBar" priority="3">
      <dataBar>
        <cfvo type="min"/>
        <cfvo type="max"/>
        <color rgb="FF63C384"/>
      </dataBar>
      <extLst>
        <ext xmlns:x14="http://schemas.microsoft.com/office/spreadsheetml/2009/9/main" uri="{B025F937-C7B1-47D3-B67F-A62EFF666E3E}">
          <x14:id>{03C32F7A-492C-4267-96B7-5812D6F60095}</x14:id>
        </ext>
      </extLst>
    </cfRule>
  </conditionalFormatting>
  <conditionalFormatting sqref="BI30">
    <cfRule type="dataBar" priority="2">
      <dataBar>
        <cfvo type="min"/>
        <cfvo type="max"/>
        <color rgb="FF63C384"/>
      </dataBar>
      <extLst>
        <ext xmlns:x14="http://schemas.microsoft.com/office/spreadsheetml/2009/9/main" uri="{B025F937-C7B1-47D3-B67F-A62EFF666E3E}">
          <x14:id>{489BE7DD-573D-4695-AAFD-C34E33C2D499}</x14:id>
        </ext>
      </extLst>
    </cfRule>
  </conditionalFormatting>
  <conditionalFormatting sqref="BI37">
    <cfRule type="dataBar" priority="1">
      <dataBar>
        <cfvo type="min"/>
        <cfvo type="max"/>
        <color rgb="FF63C384"/>
      </dataBar>
      <extLst>
        <ext xmlns:x14="http://schemas.microsoft.com/office/spreadsheetml/2009/9/main" uri="{B025F937-C7B1-47D3-B67F-A62EFF666E3E}">
          <x14:id>{0D5660D4-2DC5-471C-9F99-05D9E2E262FE}</x14:id>
        </ext>
      </extLst>
    </cfRule>
  </conditionalFormatting>
  <pageMargins left="0.23622047244094491" right="0.23622047244094491" top="0.74803149606299213" bottom="0.74803149606299213" header="0.31496062992125984" footer="0.31496062992125984"/>
  <pageSetup orientation="landscape" r:id="rId1"/>
  <ignoredErrors>
    <ignoredError sqref="M7 M11 P7:P12 S7:S12 V7 V9:V12 AB7:AB12 AE7:AE12 AH7:AH12 M54 P54 M52 M24 M30 M45 M9 P30 S30 V54 S54 AE54 AH54 AB54 P24 R24:S25 U24:V25 X24:Y25 AA24:AB25 AD24:AE25 AG24:AH25 V30 AB30 AH30 AE30 P45 AO39 P52 P53:AH53 Q52:Y52 AA52:AB52 AD52:AE52 AG52:AH52" formulaRange="1"/>
    <ignoredError sqref="N27 N41 N50 X26 V38:AN38 W37:Z37 AB37:AC37 AE37:AF37 AH37:AN37 M36:S36 M38:S38 N37:O37 Q37:R37 N39 Q39 S39" formula="1"/>
    <ignoredError sqref="V39:Z39 V37 M39 P39 P37 M37 S37 AB39:AC39 AE39:AN39" formula="1" formulaRange="1"/>
  </ignoredErrors>
  <extLst>
    <ext xmlns:x14="http://schemas.microsoft.com/office/spreadsheetml/2009/9/main" uri="{78C0D931-6437-407d-A8EE-F0AAD7539E65}">
      <x14:conditionalFormattings>
        <x14:conditionalFormatting xmlns:xm="http://schemas.microsoft.com/office/excel/2006/main">
          <x14:cfRule type="dataBar" id="{48E099A2-44BD-4BFF-896A-5BCA257B2394}">
            <x14:dataBar minLength="0" maxLength="100" border="1" negativeBarBorderColorSameAsPositive="0">
              <x14:cfvo type="autoMin"/>
              <x14:cfvo type="autoMax"/>
              <x14:borderColor rgb="FF63C384"/>
              <x14:negativeFillColor rgb="FFFF0000"/>
              <x14:negativeBorderColor rgb="FFFF0000"/>
              <x14:axisColor rgb="FF000000"/>
            </x14:dataBar>
          </x14:cfRule>
          <xm:sqref>BI55:BI59 BI23:BI24 BI7:BI20 BI26:BI29 BI33:BI36 BI38:BI52</xm:sqref>
        </x14:conditionalFormatting>
        <x14:conditionalFormatting xmlns:xm="http://schemas.microsoft.com/office/excel/2006/main">
          <x14:cfRule type="dataBar" id="{765EAE9D-5932-4FB6-ADF6-527B44FD75F3}">
            <x14:dataBar minLength="0" maxLength="100" border="1" negativeBarBorderColorSameAsPositive="0">
              <x14:cfvo type="autoMin"/>
              <x14:cfvo type="autoMax"/>
              <x14:borderColor rgb="FF63C384"/>
              <x14:negativeFillColor rgb="FFFF0000"/>
              <x14:negativeBorderColor rgb="FFFF0000"/>
              <x14:axisColor rgb="FF000000"/>
            </x14:dataBar>
          </x14:cfRule>
          <xm:sqref>BI14:BI19</xm:sqref>
        </x14:conditionalFormatting>
        <x14:conditionalFormatting xmlns:xm="http://schemas.microsoft.com/office/excel/2006/main">
          <x14:cfRule type="dataBar" id="{65287241-86DD-478F-9C75-A8AB09FC2811}">
            <x14:dataBar minLength="0" maxLength="100" border="1" negativeBarBorderColorSameAsPositive="0">
              <x14:cfvo type="autoMin"/>
              <x14:cfvo type="autoMax"/>
              <x14:borderColor rgb="FF63C384"/>
              <x14:negativeFillColor rgb="FFFF0000"/>
              <x14:negativeBorderColor rgb="FFFF0000"/>
              <x14:axisColor rgb="FF000000"/>
            </x14:dataBar>
          </x14:cfRule>
          <xm:sqref>BI13:BI19</xm:sqref>
        </x14:conditionalFormatting>
        <x14:conditionalFormatting xmlns:xm="http://schemas.microsoft.com/office/excel/2006/main">
          <x14:cfRule type="dataBar" id="{03C32F7A-492C-4267-96B7-5812D6F60095}">
            <x14:dataBar minLength="0" maxLength="100" border="1" negativeBarBorderColorSameAsPositive="0">
              <x14:cfvo type="autoMin"/>
              <x14:cfvo type="autoMax"/>
              <x14:borderColor rgb="FF63C384"/>
              <x14:negativeFillColor rgb="FFFF0000"/>
              <x14:negativeBorderColor rgb="FFFF0000"/>
              <x14:axisColor rgb="FF000000"/>
            </x14:dataBar>
          </x14:cfRule>
          <xm:sqref>BI54</xm:sqref>
        </x14:conditionalFormatting>
        <x14:conditionalFormatting xmlns:xm="http://schemas.microsoft.com/office/excel/2006/main">
          <x14:cfRule type="dataBar" id="{489BE7DD-573D-4695-AAFD-C34E33C2D499}">
            <x14:dataBar minLength="0" maxLength="100" border="1" negativeBarBorderColorSameAsPositive="0">
              <x14:cfvo type="autoMin"/>
              <x14:cfvo type="autoMax"/>
              <x14:borderColor rgb="FF63C384"/>
              <x14:negativeFillColor rgb="FFFF0000"/>
              <x14:negativeBorderColor rgb="FFFF0000"/>
              <x14:axisColor rgb="FF000000"/>
            </x14:dataBar>
          </x14:cfRule>
          <xm:sqref>BI30</xm:sqref>
        </x14:conditionalFormatting>
        <x14:conditionalFormatting xmlns:xm="http://schemas.microsoft.com/office/excel/2006/main">
          <x14:cfRule type="dataBar" id="{0D5660D4-2DC5-471C-9F99-05D9E2E262FE}">
            <x14:dataBar minLength="0" maxLength="100" border="1" negativeBarBorderColorSameAsPositive="0">
              <x14:cfvo type="autoMin"/>
              <x14:cfvo type="autoMax"/>
              <x14:borderColor rgb="FF63C384"/>
              <x14:negativeFillColor rgb="FFFF0000"/>
              <x14:negativeBorderColor rgb="FFFF0000"/>
              <x14:axisColor rgb="FF000000"/>
            </x14:dataBar>
          </x14:cfRule>
          <xm:sqref>BI37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V69"/>
  <sheetViews>
    <sheetView zoomScaleNormal="100" workbookViewId="0">
      <pane xSplit="1" ySplit="6" topLeftCell="AA16" activePane="bottomRight" state="frozen"/>
      <selection pane="topRight" activeCell="B1" sqref="B1"/>
      <selection pane="bottomLeft" activeCell="A7" sqref="A7"/>
      <selection pane="bottomRight" activeCell="G13" sqref="G13:H13"/>
    </sheetView>
  </sheetViews>
  <sheetFormatPr baseColWidth="10" defaultRowHeight="12" x14ac:dyDescent="0.2"/>
  <cols>
    <col min="1" max="1" width="3.7109375" style="1" customWidth="1"/>
    <col min="2" max="2" width="32.140625" style="2" customWidth="1"/>
    <col min="3" max="3" width="31.140625" style="2" customWidth="1"/>
    <col min="4" max="4" width="38" style="2" customWidth="1"/>
    <col min="5" max="5" width="30.28515625" style="2" customWidth="1"/>
    <col min="6" max="6" width="26.7109375" style="2" customWidth="1"/>
    <col min="7" max="7" width="30.5703125" style="2" customWidth="1"/>
    <col min="8" max="8" width="10.42578125" style="2" customWidth="1"/>
    <col min="9" max="9" width="10" style="2" bestFit="1" customWidth="1"/>
    <col min="10" max="10" width="21.28515625" style="2" customWidth="1"/>
    <col min="11" max="11" width="15.7109375" style="1" bestFit="1" customWidth="1"/>
    <col min="12" max="12" width="9.85546875" style="1" customWidth="1"/>
    <col min="13" max="13" width="9" style="1" customWidth="1"/>
    <col min="14" max="14" width="8.5703125" style="1" customWidth="1"/>
    <col min="15" max="15" width="6.42578125" style="1" customWidth="1"/>
    <col min="16" max="16" width="8" style="1" customWidth="1"/>
    <col min="17" max="19" width="6.42578125" style="1" customWidth="1"/>
    <col min="20" max="20" width="7.42578125" style="1" customWidth="1"/>
    <col min="21" max="21" width="8.28515625" style="1" customWidth="1"/>
    <col min="22" max="22" width="5.5703125" style="1" customWidth="1"/>
    <col min="23" max="23" width="6.42578125" style="1" customWidth="1"/>
    <col min="24" max="24" width="5.5703125" style="1" customWidth="1"/>
    <col min="25" max="25" width="7.42578125" style="1" customWidth="1"/>
    <col min="26" max="26" width="12" style="1" customWidth="1"/>
    <col min="27" max="27" width="7.140625" style="1" customWidth="1"/>
    <col min="28" max="28" width="8" style="1" customWidth="1"/>
    <col min="29" max="29" width="5.42578125" style="1" customWidth="1"/>
    <col min="30" max="30" width="8.85546875" style="1" customWidth="1"/>
    <col min="31" max="31" width="9.85546875" style="1" customWidth="1"/>
    <col min="32" max="33" width="6.42578125" style="1" customWidth="1"/>
    <col min="34" max="34" width="9" style="1" customWidth="1"/>
    <col min="35" max="35" width="8.5703125" style="1" customWidth="1"/>
    <col min="36" max="36" width="7.140625" style="1" customWidth="1"/>
    <col min="37" max="37" width="8.5703125" style="1" customWidth="1"/>
    <col min="38" max="38" width="11.5703125" style="1" customWidth="1"/>
    <col min="39" max="39" width="9" style="1" customWidth="1"/>
    <col min="40" max="41" width="6.42578125" style="1" customWidth="1"/>
    <col min="42" max="42" width="8.140625" style="1" customWidth="1"/>
    <col min="43" max="43" width="6.85546875" style="1" customWidth="1"/>
    <col min="44" max="44" width="7.28515625" style="1" customWidth="1"/>
    <col min="45" max="45" width="10" style="1" customWidth="1"/>
    <col min="46" max="46" width="9" style="1" customWidth="1"/>
    <col min="47" max="47" width="8" style="1" customWidth="1"/>
    <col min="48" max="16384" width="11.42578125" style="1"/>
  </cols>
  <sheetData>
    <row r="1" spans="2:47" x14ac:dyDescent="0.2">
      <c r="B1" s="409"/>
      <c r="C1" s="409"/>
      <c r="D1" s="409"/>
      <c r="E1" s="409"/>
      <c r="F1" s="409"/>
      <c r="G1" s="409"/>
      <c r="H1" s="409"/>
      <c r="I1" s="409"/>
      <c r="J1" s="409"/>
    </row>
    <row r="2" spans="2:47" ht="15.75" x14ac:dyDescent="0.2">
      <c r="B2" s="410" t="s">
        <v>68</v>
      </c>
      <c r="C2" s="410"/>
      <c r="D2" s="410"/>
      <c r="E2" s="410"/>
      <c r="F2" s="410"/>
      <c r="G2" s="410"/>
      <c r="H2" s="410"/>
      <c r="I2" s="410"/>
      <c r="J2" s="410"/>
      <c r="K2" s="410"/>
      <c r="L2" s="67"/>
    </row>
    <row r="3" spans="2:47" ht="15.75" x14ac:dyDescent="0.2">
      <c r="B3" s="67"/>
      <c r="C3" s="67"/>
      <c r="D3" s="67"/>
      <c r="E3" s="67"/>
      <c r="F3" s="67"/>
      <c r="H3" s="67"/>
      <c r="I3" s="67"/>
      <c r="J3" s="67"/>
      <c r="K3" s="3"/>
      <c r="L3" s="3"/>
    </row>
    <row r="4" spans="2:47" ht="16.5" thickBot="1" x14ac:dyDescent="0.25">
      <c r="B4" s="284" t="s">
        <v>67</v>
      </c>
      <c r="C4" s="284"/>
      <c r="D4" s="284"/>
      <c r="E4" s="284"/>
      <c r="F4" s="284"/>
      <c r="G4" s="284"/>
      <c r="H4" s="284"/>
      <c r="I4" s="284"/>
      <c r="J4" s="284"/>
      <c r="K4" s="284"/>
      <c r="L4" s="68"/>
    </row>
    <row r="5" spans="2:47" ht="15.75" customHeight="1" thickBot="1" x14ac:dyDescent="0.25">
      <c r="B5" s="396" t="s">
        <v>0</v>
      </c>
      <c r="C5" s="396" t="s">
        <v>1</v>
      </c>
      <c r="D5" s="396" t="s">
        <v>2</v>
      </c>
      <c r="E5" s="396" t="s">
        <v>3</v>
      </c>
      <c r="F5" s="396" t="s">
        <v>4</v>
      </c>
      <c r="G5" s="396" t="s">
        <v>5</v>
      </c>
      <c r="H5" s="396" t="s">
        <v>56</v>
      </c>
      <c r="I5" s="396" t="s">
        <v>6</v>
      </c>
      <c r="J5" s="396" t="s">
        <v>7</v>
      </c>
      <c r="K5" s="398" t="s">
        <v>62</v>
      </c>
      <c r="L5" s="406" t="s">
        <v>116</v>
      </c>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407"/>
      <c r="AU5" s="408"/>
    </row>
    <row r="6" spans="2:47" ht="24.75" thickBot="1" x14ac:dyDescent="0.25">
      <c r="B6" s="397"/>
      <c r="C6" s="397"/>
      <c r="D6" s="397"/>
      <c r="E6" s="397"/>
      <c r="F6" s="397"/>
      <c r="G6" s="397"/>
      <c r="H6" s="397"/>
      <c r="I6" s="397"/>
      <c r="J6" s="397"/>
      <c r="K6" s="399"/>
      <c r="L6" s="42" t="s">
        <v>104</v>
      </c>
      <c r="M6" s="42" t="s">
        <v>69</v>
      </c>
      <c r="N6" s="42" t="s">
        <v>70</v>
      </c>
      <c r="O6" s="42" t="s">
        <v>71</v>
      </c>
      <c r="P6" s="42" t="s">
        <v>72</v>
      </c>
      <c r="Q6" s="42" t="s">
        <v>73</v>
      </c>
      <c r="R6" s="42" t="s">
        <v>74</v>
      </c>
      <c r="S6" s="42" t="s">
        <v>75</v>
      </c>
      <c r="T6" s="42" t="s">
        <v>76</v>
      </c>
      <c r="U6" s="42" t="s">
        <v>77</v>
      </c>
      <c r="V6" s="42" t="s">
        <v>78</v>
      </c>
      <c r="W6" s="42" t="s">
        <v>79</v>
      </c>
      <c r="X6" s="42" t="s">
        <v>80</v>
      </c>
      <c r="Y6" s="42" t="s">
        <v>81</v>
      </c>
      <c r="Z6" s="42" t="s">
        <v>82</v>
      </c>
      <c r="AA6" s="42" t="s">
        <v>83</v>
      </c>
      <c r="AB6" s="42" t="s">
        <v>84</v>
      </c>
      <c r="AC6" s="42" t="s">
        <v>85</v>
      </c>
      <c r="AD6" s="42" t="s">
        <v>86</v>
      </c>
      <c r="AE6" s="42" t="s">
        <v>87</v>
      </c>
      <c r="AF6" s="42" t="s">
        <v>88</v>
      </c>
      <c r="AG6" s="42" t="s">
        <v>89</v>
      </c>
      <c r="AH6" s="42" t="s">
        <v>90</v>
      </c>
      <c r="AI6" s="42" t="s">
        <v>91</v>
      </c>
      <c r="AJ6" s="42" t="s">
        <v>92</v>
      </c>
      <c r="AK6" s="42" t="s">
        <v>93</v>
      </c>
      <c r="AL6" s="42" t="s">
        <v>94</v>
      </c>
      <c r="AM6" s="42" t="s">
        <v>95</v>
      </c>
      <c r="AN6" s="42" t="s">
        <v>103</v>
      </c>
      <c r="AO6" s="42" t="s">
        <v>96</v>
      </c>
      <c r="AP6" s="42" t="s">
        <v>97</v>
      </c>
      <c r="AQ6" s="42" t="s">
        <v>98</v>
      </c>
      <c r="AR6" s="42" t="s">
        <v>99</v>
      </c>
      <c r="AS6" s="42" t="s">
        <v>101</v>
      </c>
      <c r="AT6" s="42" t="s">
        <v>100</v>
      </c>
      <c r="AU6" s="43" t="s">
        <v>102</v>
      </c>
    </row>
    <row r="7" spans="2:47" ht="24" x14ac:dyDescent="0.25">
      <c r="B7" s="400" t="s">
        <v>63</v>
      </c>
      <c r="C7" s="358" t="s">
        <v>42</v>
      </c>
      <c r="D7" s="349" t="s">
        <v>142</v>
      </c>
      <c r="E7" s="349" t="s">
        <v>48</v>
      </c>
      <c r="F7" s="404" t="s">
        <v>144</v>
      </c>
      <c r="G7" s="25" t="s">
        <v>145</v>
      </c>
      <c r="H7" s="27">
        <v>25293</v>
      </c>
      <c r="I7" s="411">
        <v>60819</v>
      </c>
      <c r="J7" s="390" t="s">
        <v>49</v>
      </c>
      <c r="K7" s="247">
        <v>2709625111</v>
      </c>
      <c r="L7" s="44"/>
      <c r="M7" s="85">
        <v>758</v>
      </c>
      <c r="N7" s="85">
        <v>541</v>
      </c>
      <c r="O7" s="85">
        <v>0</v>
      </c>
      <c r="P7" s="85">
        <v>1263</v>
      </c>
      <c r="Q7" s="85">
        <v>5169</v>
      </c>
      <c r="R7" s="83"/>
      <c r="S7" s="83"/>
      <c r="T7" s="83"/>
      <c r="U7" s="83"/>
      <c r="V7" s="83"/>
      <c r="W7" s="83"/>
      <c r="X7" s="83"/>
      <c r="Y7" s="83"/>
      <c r="Z7" s="82">
        <v>3591</v>
      </c>
      <c r="AA7" s="83"/>
      <c r="AB7" s="83"/>
      <c r="AC7" s="83"/>
      <c r="AD7" s="82">
        <v>22</v>
      </c>
      <c r="AE7" s="82">
        <v>282</v>
      </c>
      <c r="AF7" s="83"/>
      <c r="AG7" s="82">
        <v>110</v>
      </c>
      <c r="AH7" s="82">
        <v>47</v>
      </c>
      <c r="AI7" s="82">
        <v>1</v>
      </c>
      <c r="AJ7" s="82">
        <v>11</v>
      </c>
      <c r="AK7" s="82">
        <v>50</v>
      </c>
      <c r="AL7" s="82">
        <v>603</v>
      </c>
      <c r="AM7" s="82">
        <v>3</v>
      </c>
      <c r="AN7" s="82">
        <v>2584</v>
      </c>
      <c r="AO7" s="82">
        <v>0</v>
      </c>
      <c r="AP7" s="83"/>
      <c r="AQ7" s="83"/>
      <c r="AR7" s="83"/>
      <c r="AS7" s="27">
        <v>25293</v>
      </c>
      <c r="AT7" s="28">
        <f t="shared" ref="AT7:AT19" si="0">SUM(L7:AR7)</f>
        <v>15035</v>
      </c>
      <c r="AU7" s="38">
        <f t="shared" ref="AU7:AU20" si="1">+AT7/AS7</f>
        <v>0.5944332423990828</v>
      </c>
    </row>
    <row r="8" spans="2:47" ht="22.5" customHeight="1" x14ac:dyDescent="0.2">
      <c r="B8" s="400"/>
      <c r="C8" s="365"/>
      <c r="D8" s="346"/>
      <c r="E8" s="346"/>
      <c r="F8" s="385"/>
      <c r="G8" s="26" t="s">
        <v>146</v>
      </c>
      <c r="H8" s="28">
        <v>35525</v>
      </c>
      <c r="I8" s="412"/>
      <c r="J8" s="304"/>
      <c r="K8" s="265"/>
      <c r="L8" s="44"/>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28">
        <v>35525</v>
      </c>
      <c r="AT8" s="28">
        <f t="shared" si="0"/>
        <v>0</v>
      </c>
      <c r="AU8" s="38">
        <f t="shared" si="1"/>
        <v>0</v>
      </c>
    </row>
    <row r="9" spans="2:47" ht="24" x14ac:dyDescent="0.2">
      <c r="B9" s="400"/>
      <c r="C9" s="365"/>
      <c r="D9" s="346" t="s">
        <v>143</v>
      </c>
      <c r="E9" s="346" t="s">
        <v>50</v>
      </c>
      <c r="F9" s="385" t="s">
        <v>149</v>
      </c>
      <c r="G9" s="26" t="s">
        <v>147</v>
      </c>
      <c r="H9" s="28">
        <v>124055</v>
      </c>
      <c r="I9" s="413">
        <v>143257</v>
      </c>
      <c r="J9" s="304"/>
      <c r="K9" s="247">
        <v>2519011268.8000002</v>
      </c>
      <c r="L9" s="44"/>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28">
        <v>124055</v>
      </c>
      <c r="AT9" s="28">
        <f t="shared" si="0"/>
        <v>0</v>
      </c>
      <c r="AU9" s="38">
        <f t="shared" si="1"/>
        <v>0</v>
      </c>
    </row>
    <row r="10" spans="2:47" ht="24" x14ac:dyDescent="0.2">
      <c r="B10" s="400"/>
      <c r="C10" s="365"/>
      <c r="D10" s="346"/>
      <c r="E10" s="346"/>
      <c r="F10" s="385"/>
      <c r="G10" s="24" t="s">
        <v>148</v>
      </c>
      <c r="H10" s="28">
        <v>19202</v>
      </c>
      <c r="I10" s="414"/>
      <c r="J10" s="304"/>
      <c r="K10" s="265"/>
      <c r="L10" s="44"/>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28">
        <v>19202</v>
      </c>
      <c r="AT10" s="28">
        <f t="shared" si="0"/>
        <v>0</v>
      </c>
      <c r="AU10" s="38">
        <f t="shared" si="1"/>
        <v>0</v>
      </c>
    </row>
    <row r="11" spans="2:47" ht="24" x14ac:dyDescent="0.2">
      <c r="B11" s="400" t="s">
        <v>64</v>
      </c>
      <c r="C11" s="358" t="s">
        <v>8</v>
      </c>
      <c r="D11" s="349" t="s">
        <v>153</v>
      </c>
      <c r="E11" s="349" t="s">
        <v>9</v>
      </c>
      <c r="F11" s="404" t="s">
        <v>150</v>
      </c>
      <c r="G11" s="73" t="s">
        <v>141</v>
      </c>
      <c r="H11" s="66">
        <v>600</v>
      </c>
      <c r="I11" s="381">
        <v>1600</v>
      </c>
      <c r="J11" s="76" t="s">
        <v>11</v>
      </c>
      <c r="K11" s="247">
        <v>1370231000</v>
      </c>
      <c r="L11" s="44"/>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28">
        <v>600</v>
      </c>
      <c r="AT11" s="28">
        <f t="shared" si="0"/>
        <v>0</v>
      </c>
      <c r="AU11" s="38">
        <f t="shared" si="1"/>
        <v>0</v>
      </c>
    </row>
    <row r="12" spans="2:47" ht="24" x14ac:dyDescent="0.2">
      <c r="B12" s="400"/>
      <c r="C12" s="365"/>
      <c r="D12" s="346"/>
      <c r="E12" s="346"/>
      <c r="F12" s="385"/>
      <c r="G12" s="74" t="s">
        <v>235</v>
      </c>
      <c r="H12" s="29">
        <v>1000</v>
      </c>
      <c r="I12" s="405"/>
      <c r="J12" s="76" t="s">
        <v>54</v>
      </c>
      <c r="K12" s="247"/>
      <c r="L12" s="44"/>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29">
        <v>1000</v>
      </c>
      <c r="AT12" s="28">
        <f t="shared" si="0"/>
        <v>0</v>
      </c>
      <c r="AU12" s="38">
        <f t="shared" si="1"/>
        <v>0</v>
      </c>
    </row>
    <row r="13" spans="2:47" ht="36" x14ac:dyDescent="0.2">
      <c r="B13" s="400"/>
      <c r="C13" s="356"/>
      <c r="D13" s="72" t="s">
        <v>152</v>
      </c>
      <c r="E13" s="72" t="s">
        <v>10</v>
      </c>
      <c r="F13" s="74" t="s">
        <v>151</v>
      </c>
      <c r="G13" s="328"/>
      <c r="H13" s="329"/>
      <c r="I13" s="12">
        <v>10000</v>
      </c>
      <c r="J13" s="4" t="s">
        <v>11</v>
      </c>
      <c r="K13" s="14">
        <v>1147912526</v>
      </c>
      <c r="L13" s="44"/>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12">
        <v>10000</v>
      </c>
      <c r="AT13" s="28">
        <f t="shared" si="0"/>
        <v>0</v>
      </c>
      <c r="AU13" s="38">
        <f t="shared" si="1"/>
        <v>0</v>
      </c>
    </row>
    <row r="14" spans="2:47" ht="24" x14ac:dyDescent="0.2">
      <c r="B14" s="400" t="s">
        <v>65</v>
      </c>
      <c r="C14" s="401" t="s">
        <v>12</v>
      </c>
      <c r="D14" s="77" t="s">
        <v>155</v>
      </c>
      <c r="E14" s="72" t="s">
        <v>51</v>
      </c>
      <c r="F14" s="74" t="s">
        <v>154</v>
      </c>
      <c r="G14" s="328"/>
      <c r="H14" s="329"/>
      <c r="I14" s="12">
        <v>801000</v>
      </c>
      <c r="J14" s="4" t="s">
        <v>52</v>
      </c>
      <c r="K14" s="14">
        <v>35602856176.5</v>
      </c>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12">
        <v>801000</v>
      </c>
      <c r="AT14" s="28">
        <f t="shared" si="0"/>
        <v>0</v>
      </c>
      <c r="AU14" s="38">
        <f t="shared" si="1"/>
        <v>0</v>
      </c>
    </row>
    <row r="15" spans="2:47" ht="24" x14ac:dyDescent="0.2">
      <c r="B15" s="400"/>
      <c r="C15" s="401"/>
      <c r="D15" s="77" t="s">
        <v>157</v>
      </c>
      <c r="E15" s="72" t="s">
        <v>53</v>
      </c>
      <c r="F15" s="74" t="s">
        <v>156</v>
      </c>
      <c r="G15" s="328"/>
      <c r="H15" s="329"/>
      <c r="I15" s="12">
        <v>282</v>
      </c>
      <c r="J15" s="4" t="s">
        <v>52</v>
      </c>
      <c r="K15" s="14">
        <v>275599093</v>
      </c>
      <c r="L15" s="83"/>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39">
        <v>282</v>
      </c>
      <c r="AT15" s="28">
        <f t="shared" si="0"/>
        <v>0</v>
      </c>
      <c r="AU15" s="38">
        <f t="shared" si="1"/>
        <v>0</v>
      </c>
    </row>
    <row r="16" spans="2:47" ht="24" x14ac:dyDescent="0.2">
      <c r="B16" s="400"/>
      <c r="C16" s="401"/>
      <c r="D16" s="71" t="s">
        <v>159</v>
      </c>
      <c r="E16" s="70" t="s">
        <v>53</v>
      </c>
      <c r="F16" s="5" t="s">
        <v>158</v>
      </c>
      <c r="G16" s="330"/>
      <c r="H16" s="331"/>
      <c r="I16" s="30">
        <v>11</v>
      </c>
      <c r="J16" s="4" t="s">
        <v>52</v>
      </c>
      <c r="K16" s="14">
        <v>349007196</v>
      </c>
      <c r="L16" s="83"/>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30">
        <v>11</v>
      </c>
      <c r="AT16" s="28">
        <f t="shared" si="0"/>
        <v>0</v>
      </c>
      <c r="AU16" s="38">
        <f t="shared" si="1"/>
        <v>0</v>
      </c>
    </row>
    <row r="17" spans="2:48" ht="36" x14ac:dyDescent="0.2">
      <c r="B17" s="400"/>
      <c r="C17" s="401"/>
      <c r="D17" s="6" t="s">
        <v>161</v>
      </c>
      <c r="E17" s="7" t="s">
        <v>55</v>
      </c>
      <c r="F17" s="8" t="s">
        <v>160</v>
      </c>
      <c r="G17" s="402"/>
      <c r="H17" s="403"/>
      <c r="I17" s="31">
        <v>12</v>
      </c>
      <c r="J17" s="9" t="s">
        <v>52</v>
      </c>
      <c r="K17" s="14">
        <v>1977930721</v>
      </c>
      <c r="L17" s="83"/>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31">
        <v>12</v>
      </c>
      <c r="AT17" s="28">
        <f t="shared" si="0"/>
        <v>0</v>
      </c>
      <c r="AU17" s="38">
        <f t="shared" si="1"/>
        <v>0</v>
      </c>
    </row>
    <row r="18" spans="2:48" ht="36" x14ac:dyDescent="0.2">
      <c r="B18" s="400"/>
      <c r="C18" s="401"/>
      <c r="D18" s="75" t="s">
        <v>163</v>
      </c>
      <c r="E18" s="80" t="s">
        <v>57</v>
      </c>
      <c r="F18" s="10" t="s">
        <v>162</v>
      </c>
      <c r="G18" s="402"/>
      <c r="H18" s="403"/>
      <c r="I18" s="32">
        <v>1</v>
      </c>
      <c r="J18" s="11" t="s">
        <v>52</v>
      </c>
      <c r="K18" s="14">
        <v>2644781788</v>
      </c>
      <c r="L18" s="83"/>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32">
        <v>1</v>
      </c>
      <c r="AT18" s="28">
        <f t="shared" si="0"/>
        <v>0</v>
      </c>
      <c r="AU18" s="38">
        <f t="shared" si="1"/>
        <v>0</v>
      </c>
    </row>
    <row r="19" spans="2:48" ht="36" x14ac:dyDescent="0.2">
      <c r="B19" s="386" t="s">
        <v>66</v>
      </c>
      <c r="C19" s="387" t="s">
        <v>42</v>
      </c>
      <c r="D19" s="17" t="s">
        <v>165</v>
      </c>
      <c r="E19" s="17" t="s">
        <v>43</v>
      </c>
      <c r="F19" s="18" t="s">
        <v>164</v>
      </c>
      <c r="G19" s="388"/>
      <c r="H19" s="389"/>
      <c r="I19" s="33">
        <v>40</v>
      </c>
      <c r="J19" s="19" t="s">
        <v>44</v>
      </c>
      <c r="K19" s="14">
        <v>979875329.89999998</v>
      </c>
      <c r="L19" s="83"/>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33">
        <v>40</v>
      </c>
      <c r="AT19" s="28">
        <f t="shared" si="0"/>
        <v>0</v>
      </c>
      <c r="AU19" s="38">
        <f t="shared" si="1"/>
        <v>0</v>
      </c>
    </row>
    <row r="20" spans="2:48" ht="24" x14ac:dyDescent="0.2">
      <c r="B20" s="386"/>
      <c r="C20" s="357"/>
      <c r="D20" s="347" t="s">
        <v>167</v>
      </c>
      <c r="E20" s="347" t="s">
        <v>43</v>
      </c>
      <c r="F20" s="347" t="s">
        <v>166</v>
      </c>
      <c r="G20" s="74" t="s">
        <v>168</v>
      </c>
      <c r="H20" s="34">
        <v>204</v>
      </c>
      <c r="I20" s="381">
        <v>244</v>
      </c>
      <c r="J20" s="4" t="s">
        <v>11</v>
      </c>
      <c r="K20" s="332">
        <v>580851059.89999998</v>
      </c>
      <c r="L20" s="83"/>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381">
        <v>244</v>
      </c>
      <c r="AT20" s="336">
        <f>SUM(L20:AR22)</f>
        <v>0</v>
      </c>
      <c r="AU20" s="339">
        <f t="shared" si="1"/>
        <v>0</v>
      </c>
    </row>
    <row r="21" spans="2:48" ht="24" x14ac:dyDescent="0.2">
      <c r="B21" s="386"/>
      <c r="C21" s="357"/>
      <c r="D21" s="348"/>
      <c r="E21" s="348"/>
      <c r="F21" s="348"/>
      <c r="G21" s="74" t="s">
        <v>169</v>
      </c>
      <c r="H21" s="34">
        <v>15</v>
      </c>
      <c r="I21" s="382"/>
      <c r="J21" s="4" t="s">
        <v>31</v>
      </c>
      <c r="K21" s="332"/>
      <c r="L21" s="83"/>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382"/>
      <c r="AT21" s="337"/>
      <c r="AU21" s="340"/>
    </row>
    <row r="22" spans="2:48" ht="36" x14ac:dyDescent="0.2">
      <c r="B22" s="386"/>
      <c r="C22" s="358"/>
      <c r="D22" s="349"/>
      <c r="E22" s="349"/>
      <c r="F22" s="349"/>
      <c r="G22" s="74" t="s">
        <v>170</v>
      </c>
      <c r="H22" s="34">
        <v>25</v>
      </c>
      <c r="I22" s="383"/>
      <c r="J22" s="4" t="s">
        <v>44</v>
      </c>
      <c r="K22" s="332"/>
      <c r="L22" s="83"/>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383"/>
      <c r="AT22" s="338"/>
      <c r="AU22" s="341"/>
    </row>
    <row r="23" spans="2:48" ht="48" x14ac:dyDescent="0.2">
      <c r="B23" s="386"/>
      <c r="C23" s="77" t="s">
        <v>12</v>
      </c>
      <c r="D23" s="72" t="s">
        <v>172</v>
      </c>
      <c r="E23" s="72" t="s">
        <v>13</v>
      </c>
      <c r="F23" s="74" t="s">
        <v>171</v>
      </c>
      <c r="G23" s="328"/>
      <c r="H23" s="329"/>
      <c r="I23" s="12">
        <v>50</v>
      </c>
      <c r="J23" s="4" t="s">
        <v>11</v>
      </c>
      <c r="K23" s="14">
        <v>12000000</v>
      </c>
      <c r="L23" s="83"/>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12">
        <v>50</v>
      </c>
      <c r="AT23" s="28">
        <f t="shared" ref="AT23:AT69" si="2">SUM(L23:AR23)</f>
        <v>0</v>
      </c>
      <c r="AU23" s="38">
        <f t="shared" ref="AU23:AU69" si="3">+AT23/AS23</f>
        <v>0</v>
      </c>
    </row>
    <row r="24" spans="2:48" ht="26.25" customHeight="1" x14ac:dyDescent="0.2">
      <c r="B24" s="386"/>
      <c r="C24" s="77" t="s">
        <v>14</v>
      </c>
      <c r="D24" s="347" t="s">
        <v>174</v>
      </c>
      <c r="E24" s="347" t="s">
        <v>15</v>
      </c>
      <c r="F24" s="347" t="s">
        <v>173</v>
      </c>
      <c r="G24" s="290" t="s">
        <v>176</v>
      </c>
      <c r="H24" s="356"/>
      <c r="I24" s="381">
        <v>3339985</v>
      </c>
      <c r="J24" s="250" t="s">
        <v>11</v>
      </c>
      <c r="K24" s="392">
        <v>15115234271.9</v>
      </c>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12">
        <v>3339985</v>
      </c>
      <c r="AT24" s="28">
        <f t="shared" si="2"/>
        <v>0</v>
      </c>
      <c r="AU24" s="38">
        <f t="shared" si="3"/>
        <v>0</v>
      </c>
    </row>
    <row r="25" spans="2:48" ht="24" customHeight="1" x14ac:dyDescent="0.2">
      <c r="B25" s="386"/>
      <c r="C25" s="77"/>
      <c r="D25" s="349"/>
      <c r="E25" s="349"/>
      <c r="F25" s="390"/>
      <c r="G25" s="375" t="s">
        <v>175</v>
      </c>
      <c r="H25" s="375"/>
      <c r="I25" s="391"/>
      <c r="J25" s="251"/>
      <c r="K25" s="39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12"/>
      <c r="AT25" s="28"/>
      <c r="AU25" s="38"/>
    </row>
    <row r="26" spans="2:48" ht="48" x14ac:dyDescent="0.2">
      <c r="B26" s="386"/>
      <c r="C26" s="77" t="s">
        <v>45</v>
      </c>
      <c r="D26" s="72" t="s">
        <v>178</v>
      </c>
      <c r="E26" s="72" t="s">
        <v>46</v>
      </c>
      <c r="F26" s="74" t="s">
        <v>177</v>
      </c>
      <c r="G26" s="394"/>
      <c r="H26" s="395"/>
      <c r="I26" s="12">
        <v>1</v>
      </c>
      <c r="J26" s="4" t="s">
        <v>47</v>
      </c>
      <c r="K26" s="14">
        <v>2936608584.6999998</v>
      </c>
      <c r="L26" s="83"/>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12">
        <v>1</v>
      </c>
      <c r="AT26" s="28">
        <f t="shared" si="2"/>
        <v>0</v>
      </c>
      <c r="AU26" s="38">
        <f t="shared" si="3"/>
        <v>0</v>
      </c>
    </row>
    <row r="27" spans="2:48" ht="24" x14ac:dyDescent="0.2">
      <c r="B27" s="386"/>
      <c r="C27" s="365" t="s">
        <v>27</v>
      </c>
      <c r="D27" s="346" t="s">
        <v>187</v>
      </c>
      <c r="E27" s="72" t="s">
        <v>28</v>
      </c>
      <c r="F27" s="74" t="s">
        <v>179</v>
      </c>
      <c r="G27" s="328"/>
      <c r="H27" s="329"/>
      <c r="I27" s="66">
        <v>200</v>
      </c>
      <c r="J27" s="4" t="s">
        <v>31</v>
      </c>
      <c r="K27" s="332">
        <v>5143999200</v>
      </c>
      <c r="L27" s="83"/>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66">
        <v>200</v>
      </c>
      <c r="AT27" s="28">
        <f t="shared" si="2"/>
        <v>0</v>
      </c>
      <c r="AU27" s="38">
        <f t="shared" si="3"/>
        <v>0</v>
      </c>
    </row>
    <row r="28" spans="2:48" ht="24" x14ac:dyDescent="0.2">
      <c r="B28" s="386"/>
      <c r="C28" s="365"/>
      <c r="D28" s="346"/>
      <c r="E28" s="72" t="s">
        <v>29</v>
      </c>
      <c r="F28" s="74" t="s">
        <v>180</v>
      </c>
      <c r="G28" s="328"/>
      <c r="H28" s="329"/>
      <c r="I28" s="12">
        <v>1000</v>
      </c>
      <c r="J28" s="4" t="s">
        <v>11</v>
      </c>
      <c r="K28" s="332"/>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12">
        <v>1000</v>
      </c>
      <c r="AT28" s="28">
        <f t="shared" si="2"/>
        <v>0</v>
      </c>
      <c r="AU28" s="38">
        <f t="shared" si="3"/>
        <v>0</v>
      </c>
    </row>
    <row r="29" spans="2:48" ht="24" x14ac:dyDescent="0.2">
      <c r="B29" s="386"/>
      <c r="C29" s="365"/>
      <c r="D29" s="346"/>
      <c r="E29" s="72" t="s">
        <v>29</v>
      </c>
      <c r="F29" s="74" t="s">
        <v>181</v>
      </c>
      <c r="G29" s="12"/>
      <c r="H29" s="36">
        <v>5000</v>
      </c>
      <c r="I29" s="381">
        <v>6700</v>
      </c>
      <c r="J29" s="4" t="s">
        <v>11</v>
      </c>
      <c r="K29" s="332"/>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40">
        <v>5000</v>
      </c>
      <c r="AT29" s="28">
        <f t="shared" si="2"/>
        <v>0</v>
      </c>
      <c r="AU29" s="38">
        <f t="shared" si="3"/>
        <v>0</v>
      </c>
    </row>
    <row r="30" spans="2:48" ht="24" x14ac:dyDescent="0.25">
      <c r="B30" s="386"/>
      <c r="C30" s="365"/>
      <c r="D30" s="346"/>
      <c r="E30" s="384" t="s">
        <v>29</v>
      </c>
      <c r="F30" s="385" t="s">
        <v>182</v>
      </c>
      <c r="G30" s="74" t="s">
        <v>183</v>
      </c>
      <c r="H30" s="376">
        <v>1700</v>
      </c>
      <c r="I30" s="382"/>
      <c r="J30" s="304" t="s">
        <v>31</v>
      </c>
      <c r="K30" s="332"/>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376">
        <v>1700</v>
      </c>
      <c r="AT30" s="376">
        <v>513</v>
      </c>
      <c r="AU30" s="339">
        <f t="shared" si="3"/>
        <v>0.30176470588235293</v>
      </c>
      <c r="AV30"/>
    </row>
    <row r="31" spans="2:48" ht="24" x14ac:dyDescent="0.25">
      <c r="B31" s="386"/>
      <c r="C31" s="365"/>
      <c r="D31" s="346"/>
      <c r="E31" s="384"/>
      <c r="F31" s="385"/>
      <c r="G31" s="74" t="s">
        <v>184</v>
      </c>
      <c r="H31" s="377"/>
      <c r="I31" s="382"/>
      <c r="J31" s="304"/>
      <c r="K31" s="332"/>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377"/>
      <c r="AT31" s="377"/>
      <c r="AU31" s="340"/>
      <c r="AV31"/>
    </row>
    <row r="32" spans="2:48" ht="24" x14ac:dyDescent="0.25">
      <c r="B32" s="386"/>
      <c r="C32" s="365"/>
      <c r="D32" s="346"/>
      <c r="E32" s="384"/>
      <c r="F32" s="385"/>
      <c r="G32" s="74" t="s">
        <v>185</v>
      </c>
      <c r="H32" s="378"/>
      <c r="I32" s="383"/>
      <c r="J32" s="304"/>
      <c r="K32" s="332"/>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378"/>
      <c r="AT32" s="378"/>
      <c r="AU32" s="341"/>
      <c r="AV32"/>
    </row>
    <row r="33" spans="2:47" ht="24" x14ac:dyDescent="0.2">
      <c r="B33" s="386"/>
      <c r="C33" s="365"/>
      <c r="D33" s="346"/>
      <c r="E33" s="384"/>
      <c r="F33" s="385"/>
      <c r="G33" s="74" t="s">
        <v>186</v>
      </c>
      <c r="H33" s="12"/>
      <c r="I33" s="35">
        <v>850</v>
      </c>
      <c r="J33" s="304"/>
      <c r="K33" s="332"/>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35">
        <v>850</v>
      </c>
      <c r="AT33" s="28">
        <f t="shared" si="2"/>
        <v>0</v>
      </c>
      <c r="AU33" s="38">
        <f t="shared" si="3"/>
        <v>0</v>
      </c>
    </row>
    <row r="34" spans="2:47" ht="24" x14ac:dyDescent="0.2">
      <c r="B34" s="386"/>
      <c r="C34" s="356" t="s">
        <v>14</v>
      </c>
      <c r="D34" s="72" t="s">
        <v>191</v>
      </c>
      <c r="E34" s="72" t="s">
        <v>26</v>
      </c>
      <c r="F34" s="74" t="s">
        <v>188</v>
      </c>
      <c r="G34" s="328"/>
      <c r="H34" s="329"/>
      <c r="I34" s="12">
        <v>1</v>
      </c>
      <c r="J34" s="4" t="s">
        <v>11</v>
      </c>
      <c r="K34" s="14">
        <v>2731398863</v>
      </c>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12">
        <v>1</v>
      </c>
      <c r="AT34" s="28">
        <f t="shared" si="2"/>
        <v>0</v>
      </c>
      <c r="AU34" s="38">
        <f t="shared" si="3"/>
        <v>0</v>
      </c>
    </row>
    <row r="35" spans="2:47" ht="24" x14ac:dyDescent="0.2">
      <c r="B35" s="386"/>
      <c r="C35" s="357"/>
      <c r="D35" s="72" t="s">
        <v>58</v>
      </c>
      <c r="E35" s="72" t="s">
        <v>26</v>
      </c>
      <c r="F35" s="74" t="s">
        <v>189</v>
      </c>
      <c r="G35" s="328"/>
      <c r="H35" s="329"/>
      <c r="I35" s="12">
        <v>2</v>
      </c>
      <c r="J35" s="4" t="s">
        <v>31</v>
      </c>
      <c r="K35" s="14">
        <v>294400000</v>
      </c>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12">
        <v>2</v>
      </c>
      <c r="AT35" s="28">
        <f t="shared" si="2"/>
        <v>0</v>
      </c>
      <c r="AU35" s="38">
        <f t="shared" si="3"/>
        <v>0</v>
      </c>
    </row>
    <row r="36" spans="2:47" ht="24" x14ac:dyDescent="0.2">
      <c r="B36" s="386"/>
      <c r="C36" s="357"/>
      <c r="D36" s="72" t="s">
        <v>24</v>
      </c>
      <c r="E36" s="72" t="s">
        <v>25</v>
      </c>
      <c r="F36" s="74" t="s">
        <v>190</v>
      </c>
      <c r="G36" s="328"/>
      <c r="H36" s="329"/>
      <c r="I36" s="12">
        <v>100000</v>
      </c>
      <c r="J36" s="4" t="s">
        <v>11</v>
      </c>
      <c r="K36" s="14">
        <v>538500000</v>
      </c>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12">
        <v>100000</v>
      </c>
      <c r="AT36" s="28">
        <f t="shared" si="2"/>
        <v>0</v>
      </c>
      <c r="AU36" s="38">
        <f t="shared" si="3"/>
        <v>0</v>
      </c>
    </row>
    <row r="37" spans="2:47" ht="43.5" customHeight="1" x14ac:dyDescent="0.2">
      <c r="B37" s="386"/>
      <c r="C37" s="357"/>
      <c r="D37" s="347" t="s">
        <v>194</v>
      </c>
      <c r="E37" s="347" t="s">
        <v>9</v>
      </c>
      <c r="F37" s="379" t="s">
        <v>192</v>
      </c>
      <c r="G37" s="375" t="s">
        <v>193</v>
      </c>
      <c r="H37" s="375"/>
      <c r="I37" s="371">
        <v>8700</v>
      </c>
      <c r="J37" s="287" t="s">
        <v>11</v>
      </c>
      <c r="K37" s="373">
        <v>2610874773</v>
      </c>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12"/>
      <c r="AT37" s="28"/>
      <c r="AU37" s="38"/>
    </row>
    <row r="38" spans="2:47" ht="41.25" customHeight="1" x14ac:dyDescent="0.2">
      <c r="B38" s="386"/>
      <c r="C38" s="357"/>
      <c r="D38" s="348"/>
      <c r="E38" s="348"/>
      <c r="F38" s="380"/>
      <c r="G38" s="375" t="s">
        <v>195</v>
      </c>
      <c r="H38" s="375"/>
      <c r="I38" s="372"/>
      <c r="J38" s="288"/>
      <c r="K38" s="374"/>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16">
        <v>8700</v>
      </c>
      <c r="AT38" s="28">
        <f t="shared" si="2"/>
        <v>0</v>
      </c>
      <c r="AU38" s="38">
        <f t="shared" si="3"/>
        <v>0</v>
      </c>
    </row>
    <row r="39" spans="2:47" ht="60" x14ac:dyDescent="0.2">
      <c r="B39" s="386"/>
      <c r="C39" s="77" t="s">
        <v>17</v>
      </c>
      <c r="D39" s="72" t="s">
        <v>198</v>
      </c>
      <c r="E39" s="72" t="s">
        <v>18</v>
      </c>
      <c r="F39" s="74" t="s">
        <v>196</v>
      </c>
      <c r="G39" s="328"/>
      <c r="H39" s="329"/>
      <c r="I39" s="12">
        <v>87</v>
      </c>
      <c r="J39" s="4" t="s">
        <v>11</v>
      </c>
      <c r="K39" s="14">
        <v>1275079300</v>
      </c>
      <c r="L39" s="83"/>
      <c r="M39" s="84"/>
      <c r="N39" s="84"/>
      <c r="O39" s="84"/>
      <c r="P39" s="84"/>
      <c r="Q39" s="84"/>
      <c r="R39" s="84"/>
      <c r="S39" s="84"/>
      <c r="T39" s="84"/>
      <c r="U39" s="84"/>
      <c r="V39" s="84"/>
      <c r="W39" s="84"/>
      <c r="X39" s="84"/>
      <c r="Y39" s="84"/>
      <c r="Z39" s="84"/>
      <c r="AA39" s="84"/>
      <c r="AB39" s="84"/>
      <c r="AC39" s="84"/>
      <c r="AD39" s="84"/>
      <c r="AE39" s="84"/>
      <c r="AF39" s="84"/>
      <c r="AG39" s="83"/>
      <c r="AH39" s="83"/>
      <c r="AI39" s="83"/>
      <c r="AJ39" s="83"/>
      <c r="AK39" s="83"/>
      <c r="AL39" s="83"/>
      <c r="AM39" s="83"/>
      <c r="AN39" s="83"/>
      <c r="AO39" s="83"/>
      <c r="AP39" s="83"/>
      <c r="AQ39" s="83"/>
      <c r="AR39" s="83"/>
      <c r="AS39" s="12">
        <v>87</v>
      </c>
      <c r="AT39" s="28">
        <f t="shared" si="2"/>
        <v>0</v>
      </c>
      <c r="AU39" s="38">
        <f t="shared" si="3"/>
        <v>0</v>
      </c>
    </row>
    <row r="40" spans="2:47" ht="36.75" customHeight="1" x14ac:dyDescent="0.2">
      <c r="B40" s="386"/>
      <c r="C40" s="77" t="s">
        <v>17</v>
      </c>
      <c r="D40" s="346" t="s">
        <v>203</v>
      </c>
      <c r="E40" s="347" t="s">
        <v>19</v>
      </c>
      <c r="F40" s="347" t="s">
        <v>197</v>
      </c>
      <c r="G40" s="304" t="s">
        <v>199</v>
      </c>
      <c r="H40" s="365"/>
      <c r="I40" s="353">
        <v>1000</v>
      </c>
      <c r="J40" s="290" t="s">
        <v>11</v>
      </c>
      <c r="K40" s="332">
        <v>1356427149</v>
      </c>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12">
        <v>1000</v>
      </c>
      <c r="AT40" s="28">
        <f t="shared" si="2"/>
        <v>0</v>
      </c>
      <c r="AU40" s="38">
        <f t="shared" si="3"/>
        <v>0</v>
      </c>
    </row>
    <row r="41" spans="2:47" ht="40.5" customHeight="1" x14ac:dyDescent="0.2">
      <c r="B41" s="386"/>
      <c r="C41" s="77"/>
      <c r="D41" s="346"/>
      <c r="E41" s="349"/>
      <c r="F41" s="349"/>
      <c r="G41" s="304" t="s">
        <v>115</v>
      </c>
      <c r="H41" s="365"/>
      <c r="I41" s="355"/>
      <c r="J41" s="370"/>
      <c r="K41" s="332"/>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12"/>
      <c r="AT41" s="28"/>
      <c r="AU41" s="38"/>
    </row>
    <row r="42" spans="2:47" ht="33.75" customHeight="1" x14ac:dyDescent="0.2">
      <c r="B42" s="386"/>
      <c r="C42" s="365" t="s">
        <v>12</v>
      </c>
      <c r="D42" s="346"/>
      <c r="E42" s="72" t="s">
        <v>29</v>
      </c>
      <c r="F42" s="74" t="s">
        <v>201</v>
      </c>
      <c r="G42" s="304"/>
      <c r="H42" s="365"/>
      <c r="I42" s="12">
        <v>1400</v>
      </c>
      <c r="J42" s="288"/>
      <c r="K42" s="332"/>
      <c r="L42" s="83"/>
      <c r="M42" s="84"/>
      <c r="N42" s="84"/>
      <c r="O42" s="84"/>
      <c r="P42" s="84"/>
      <c r="Q42" s="84"/>
      <c r="R42" s="84"/>
      <c r="S42" s="84"/>
      <c r="T42" s="84"/>
      <c r="U42" s="84"/>
      <c r="V42" s="84"/>
      <c r="W42" s="84"/>
      <c r="X42" s="84"/>
      <c r="Y42" s="84"/>
      <c r="Z42" s="84"/>
      <c r="AA42" s="84"/>
      <c r="AB42" s="84"/>
      <c r="AC42" s="84"/>
      <c r="AD42" s="84"/>
      <c r="AE42" s="84"/>
      <c r="AF42" s="84"/>
      <c r="AG42" s="83"/>
      <c r="AH42" s="83"/>
      <c r="AI42" s="83"/>
      <c r="AJ42" s="83"/>
      <c r="AK42" s="83"/>
      <c r="AL42" s="83"/>
      <c r="AM42" s="83"/>
      <c r="AN42" s="83"/>
      <c r="AO42" s="83"/>
      <c r="AP42" s="83"/>
      <c r="AQ42" s="83"/>
      <c r="AR42" s="83"/>
      <c r="AS42" s="12">
        <v>1400</v>
      </c>
      <c r="AT42" s="28">
        <f t="shared" si="2"/>
        <v>0</v>
      </c>
      <c r="AU42" s="38">
        <f t="shared" si="3"/>
        <v>0</v>
      </c>
    </row>
    <row r="43" spans="2:47" ht="48" x14ac:dyDescent="0.2">
      <c r="B43" s="386"/>
      <c r="C43" s="365"/>
      <c r="D43" s="346"/>
      <c r="E43" s="72" t="s">
        <v>29</v>
      </c>
      <c r="F43" s="74" t="s">
        <v>200</v>
      </c>
      <c r="G43" s="328"/>
      <c r="H43" s="329"/>
      <c r="I43" s="12">
        <v>2</v>
      </c>
      <c r="J43" s="289"/>
      <c r="K43" s="332"/>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12">
        <v>2</v>
      </c>
      <c r="AT43" s="28">
        <f t="shared" si="2"/>
        <v>0</v>
      </c>
      <c r="AU43" s="38">
        <f t="shared" si="3"/>
        <v>0</v>
      </c>
    </row>
    <row r="44" spans="2:47" ht="36" x14ac:dyDescent="0.2">
      <c r="B44" s="386"/>
      <c r="C44" s="366" t="s">
        <v>20</v>
      </c>
      <c r="D44" s="346" t="s">
        <v>205</v>
      </c>
      <c r="E44" s="72" t="s">
        <v>21</v>
      </c>
      <c r="F44" s="78" t="s">
        <v>202</v>
      </c>
      <c r="G44" s="328"/>
      <c r="H44" s="329"/>
      <c r="I44" s="12">
        <v>150</v>
      </c>
      <c r="J44" s="287" t="s">
        <v>11</v>
      </c>
      <c r="K44" s="362">
        <v>29580225401</v>
      </c>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12">
        <v>150</v>
      </c>
      <c r="AT44" s="28">
        <f t="shared" si="2"/>
        <v>0</v>
      </c>
      <c r="AU44" s="38">
        <f t="shared" si="3"/>
        <v>0</v>
      </c>
    </row>
    <row r="45" spans="2:47" ht="36" x14ac:dyDescent="0.2">
      <c r="B45" s="386"/>
      <c r="C45" s="367"/>
      <c r="D45" s="346"/>
      <c r="E45" s="72" t="s">
        <v>29</v>
      </c>
      <c r="F45" s="78" t="s">
        <v>204</v>
      </c>
      <c r="G45" s="328"/>
      <c r="H45" s="329"/>
      <c r="I45" s="12">
        <v>16</v>
      </c>
      <c r="J45" s="289"/>
      <c r="K45" s="369">
        <v>0</v>
      </c>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12">
        <v>16</v>
      </c>
      <c r="AT45" s="28">
        <f t="shared" si="2"/>
        <v>0</v>
      </c>
      <c r="AU45" s="38">
        <f t="shared" si="3"/>
        <v>0</v>
      </c>
    </row>
    <row r="46" spans="2:47" ht="24" x14ac:dyDescent="0.2">
      <c r="B46" s="386"/>
      <c r="C46" s="367"/>
      <c r="D46" s="347" t="s">
        <v>210</v>
      </c>
      <c r="E46" s="72" t="s">
        <v>16</v>
      </c>
      <c r="F46" s="78" t="s">
        <v>206</v>
      </c>
      <c r="G46" s="328"/>
      <c r="H46" s="329"/>
      <c r="I46" s="12">
        <v>64</v>
      </c>
      <c r="J46" s="287" t="s">
        <v>11</v>
      </c>
      <c r="K46" s="362">
        <v>1499307863</v>
      </c>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12">
        <v>64</v>
      </c>
      <c r="AT46" s="28">
        <f t="shared" si="2"/>
        <v>0</v>
      </c>
      <c r="AU46" s="38">
        <f t="shared" si="3"/>
        <v>0</v>
      </c>
    </row>
    <row r="47" spans="2:47" ht="24" customHeight="1" x14ac:dyDescent="0.2">
      <c r="B47" s="386"/>
      <c r="C47" s="367"/>
      <c r="D47" s="348"/>
      <c r="E47" s="347" t="s">
        <v>29</v>
      </c>
      <c r="F47" s="363" t="s">
        <v>207</v>
      </c>
      <c r="G47" s="304" t="s">
        <v>208</v>
      </c>
      <c r="H47" s="365"/>
      <c r="I47" s="12">
        <v>2</v>
      </c>
      <c r="J47" s="289"/>
      <c r="K47" s="362">
        <v>0</v>
      </c>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12">
        <v>2</v>
      </c>
      <c r="AT47" s="28">
        <f t="shared" si="2"/>
        <v>0</v>
      </c>
      <c r="AU47" s="38">
        <f t="shared" si="3"/>
        <v>0</v>
      </c>
    </row>
    <row r="48" spans="2:47" ht="24.75" customHeight="1" x14ac:dyDescent="0.2">
      <c r="B48" s="386"/>
      <c r="C48" s="368"/>
      <c r="D48" s="349"/>
      <c r="E48" s="349"/>
      <c r="F48" s="364"/>
      <c r="G48" s="304" t="s">
        <v>209</v>
      </c>
      <c r="H48" s="365"/>
      <c r="I48" s="12"/>
      <c r="J48" s="79"/>
      <c r="K48" s="81"/>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12"/>
      <c r="AT48" s="28"/>
      <c r="AU48" s="38"/>
    </row>
    <row r="49" spans="2:47" ht="48" x14ac:dyDescent="0.2">
      <c r="B49" s="386"/>
      <c r="C49" s="77" t="s">
        <v>22</v>
      </c>
      <c r="D49" s="72" t="s">
        <v>212</v>
      </c>
      <c r="E49" s="72" t="s">
        <v>23</v>
      </c>
      <c r="F49" s="78" t="s">
        <v>211</v>
      </c>
      <c r="G49" s="328"/>
      <c r="H49" s="329"/>
      <c r="I49" s="12">
        <v>35</v>
      </c>
      <c r="J49" s="4" t="s">
        <v>11</v>
      </c>
      <c r="K49" s="14">
        <v>50673141</v>
      </c>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12">
        <v>35</v>
      </c>
      <c r="AT49" s="28">
        <f t="shared" si="2"/>
        <v>0</v>
      </c>
      <c r="AU49" s="38">
        <f t="shared" si="3"/>
        <v>0</v>
      </c>
    </row>
    <row r="50" spans="2:47" ht="48" x14ac:dyDescent="0.2">
      <c r="B50" s="386"/>
      <c r="C50" s="77" t="s">
        <v>12</v>
      </c>
      <c r="D50" s="72" t="s">
        <v>214</v>
      </c>
      <c r="E50" s="72" t="s">
        <v>30</v>
      </c>
      <c r="F50" s="78" t="s">
        <v>213</v>
      </c>
      <c r="G50" s="328"/>
      <c r="H50" s="329"/>
      <c r="I50" s="12">
        <v>8000</v>
      </c>
      <c r="J50" s="4" t="s">
        <v>31</v>
      </c>
      <c r="K50" s="14">
        <v>2711775000</v>
      </c>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12">
        <v>8000</v>
      </c>
      <c r="AT50" s="28">
        <f t="shared" si="2"/>
        <v>0</v>
      </c>
      <c r="AU50" s="38">
        <f t="shared" si="3"/>
        <v>0</v>
      </c>
    </row>
    <row r="51" spans="2:47" ht="36" x14ac:dyDescent="0.2">
      <c r="B51" s="386"/>
      <c r="C51" s="356" t="s">
        <v>14</v>
      </c>
      <c r="D51" s="346" t="s">
        <v>217</v>
      </c>
      <c r="E51" s="72" t="s">
        <v>33</v>
      </c>
      <c r="F51" s="78" t="s">
        <v>215</v>
      </c>
      <c r="G51" s="328"/>
      <c r="H51" s="329"/>
      <c r="I51" s="12">
        <v>550</v>
      </c>
      <c r="J51" s="287" t="s">
        <v>31</v>
      </c>
      <c r="K51" s="362">
        <v>8151237923.5</v>
      </c>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12">
        <v>550</v>
      </c>
      <c r="AT51" s="28">
        <f t="shared" si="2"/>
        <v>0</v>
      </c>
      <c r="AU51" s="38">
        <f t="shared" si="3"/>
        <v>0</v>
      </c>
    </row>
    <row r="52" spans="2:47" ht="24" x14ac:dyDescent="0.2">
      <c r="B52" s="386"/>
      <c r="C52" s="358"/>
      <c r="D52" s="346"/>
      <c r="E52" s="72" t="s">
        <v>29</v>
      </c>
      <c r="F52" s="78" t="s">
        <v>216</v>
      </c>
      <c r="G52" s="328"/>
      <c r="H52" s="329"/>
      <c r="I52" s="12">
        <v>13</v>
      </c>
      <c r="J52" s="289"/>
      <c r="K52" s="362">
        <v>0</v>
      </c>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12">
        <v>13</v>
      </c>
      <c r="AT52" s="28">
        <f t="shared" si="2"/>
        <v>0</v>
      </c>
      <c r="AU52" s="38">
        <f t="shared" si="3"/>
        <v>0</v>
      </c>
    </row>
    <row r="53" spans="2:47" ht="48" x14ac:dyDescent="0.2">
      <c r="B53" s="386"/>
      <c r="C53" s="77" t="s">
        <v>27</v>
      </c>
      <c r="D53" s="72" t="s">
        <v>219</v>
      </c>
      <c r="E53" s="72" t="s">
        <v>34</v>
      </c>
      <c r="F53" s="78" t="s">
        <v>218</v>
      </c>
      <c r="G53" s="328"/>
      <c r="H53" s="329"/>
      <c r="I53" s="12">
        <v>700</v>
      </c>
      <c r="J53" s="4" t="s">
        <v>35</v>
      </c>
      <c r="K53" s="14">
        <v>1154700000</v>
      </c>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12">
        <v>700</v>
      </c>
      <c r="AT53" s="28">
        <f t="shared" si="2"/>
        <v>0</v>
      </c>
      <c r="AU53" s="38">
        <f t="shared" si="3"/>
        <v>0</v>
      </c>
    </row>
    <row r="54" spans="2:47" ht="39" customHeight="1" x14ac:dyDescent="0.2">
      <c r="B54" s="386"/>
      <c r="C54" s="356" t="s">
        <v>40</v>
      </c>
      <c r="D54" s="346" t="s">
        <v>222</v>
      </c>
      <c r="E54" s="346" t="s">
        <v>41</v>
      </c>
      <c r="F54" s="359" t="s">
        <v>220</v>
      </c>
      <c r="G54" s="4" t="s">
        <v>114</v>
      </c>
      <c r="H54" s="23"/>
      <c r="I54" s="353">
        <v>130500</v>
      </c>
      <c r="J54" s="304" t="s">
        <v>31</v>
      </c>
      <c r="K54" s="332">
        <v>1622125002</v>
      </c>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344">
        <v>130500</v>
      </c>
      <c r="AT54" s="336">
        <f>SUM(M54:AR55)</f>
        <v>0</v>
      </c>
      <c r="AU54" s="339">
        <f t="shared" si="3"/>
        <v>0</v>
      </c>
    </row>
    <row r="55" spans="2:47" ht="40.5" customHeight="1" x14ac:dyDescent="0.2">
      <c r="B55" s="386"/>
      <c r="C55" s="357"/>
      <c r="D55" s="346"/>
      <c r="E55" s="346"/>
      <c r="F55" s="359"/>
      <c r="G55" s="4" t="s">
        <v>115</v>
      </c>
      <c r="H55" s="23"/>
      <c r="I55" s="355"/>
      <c r="J55" s="304"/>
      <c r="K55" s="332"/>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345"/>
      <c r="AT55" s="338"/>
      <c r="AU55" s="341"/>
    </row>
    <row r="56" spans="2:47" x14ac:dyDescent="0.2">
      <c r="B56" s="386"/>
      <c r="C56" s="357"/>
      <c r="D56" s="346" t="s">
        <v>226</v>
      </c>
      <c r="E56" s="347" t="s">
        <v>32</v>
      </c>
      <c r="F56" s="350" t="s">
        <v>221</v>
      </c>
      <c r="G56" s="342" t="s">
        <v>105</v>
      </c>
      <c r="H56" s="343"/>
      <c r="I56" s="353">
        <v>3000</v>
      </c>
      <c r="J56" s="287" t="s">
        <v>31</v>
      </c>
      <c r="K56" s="332">
        <v>33588945298</v>
      </c>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333">
        <f>+I56</f>
        <v>3000</v>
      </c>
      <c r="AT56" s="336">
        <f>+SUM(L56:AR64)</f>
        <v>0</v>
      </c>
      <c r="AU56" s="339">
        <f>+AT56/AS56</f>
        <v>0</v>
      </c>
    </row>
    <row r="57" spans="2:47" x14ac:dyDescent="0.2">
      <c r="B57" s="386"/>
      <c r="C57" s="357"/>
      <c r="D57" s="346"/>
      <c r="E57" s="348"/>
      <c r="F57" s="351"/>
      <c r="G57" s="342" t="s">
        <v>106</v>
      </c>
      <c r="H57" s="343"/>
      <c r="I57" s="354"/>
      <c r="J57" s="288"/>
      <c r="K57" s="332"/>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334"/>
      <c r="AT57" s="337"/>
      <c r="AU57" s="340"/>
    </row>
    <row r="58" spans="2:47" x14ac:dyDescent="0.2">
      <c r="B58" s="386"/>
      <c r="C58" s="357"/>
      <c r="D58" s="346"/>
      <c r="E58" s="348"/>
      <c r="F58" s="351"/>
      <c r="G58" s="342" t="s">
        <v>107</v>
      </c>
      <c r="H58" s="343"/>
      <c r="I58" s="354"/>
      <c r="J58" s="288"/>
      <c r="K58" s="332"/>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334"/>
      <c r="AT58" s="337"/>
      <c r="AU58" s="340"/>
    </row>
    <row r="59" spans="2:47" x14ac:dyDescent="0.2">
      <c r="B59" s="386"/>
      <c r="C59" s="357"/>
      <c r="D59" s="346"/>
      <c r="E59" s="348"/>
      <c r="F59" s="351"/>
      <c r="G59" s="342" t="s">
        <v>108</v>
      </c>
      <c r="H59" s="343"/>
      <c r="I59" s="354"/>
      <c r="J59" s="288"/>
      <c r="K59" s="332"/>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334"/>
      <c r="AT59" s="337"/>
      <c r="AU59" s="340"/>
    </row>
    <row r="60" spans="2:47" x14ac:dyDescent="0.2">
      <c r="B60" s="386"/>
      <c r="C60" s="357"/>
      <c r="D60" s="346"/>
      <c r="E60" s="348"/>
      <c r="F60" s="351"/>
      <c r="G60" s="342" t="s">
        <v>109</v>
      </c>
      <c r="H60" s="343"/>
      <c r="I60" s="354"/>
      <c r="J60" s="288"/>
      <c r="K60" s="332"/>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334"/>
      <c r="AT60" s="337"/>
      <c r="AU60" s="340"/>
    </row>
    <row r="61" spans="2:47" x14ac:dyDescent="0.2">
      <c r="B61" s="386"/>
      <c r="C61" s="357"/>
      <c r="D61" s="346"/>
      <c r="E61" s="348"/>
      <c r="F61" s="351"/>
      <c r="G61" s="342" t="s">
        <v>110</v>
      </c>
      <c r="H61" s="343"/>
      <c r="I61" s="354"/>
      <c r="J61" s="288"/>
      <c r="K61" s="332"/>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334"/>
      <c r="AT61" s="337"/>
      <c r="AU61" s="340"/>
    </row>
    <row r="62" spans="2:47" x14ac:dyDescent="0.2">
      <c r="B62" s="386"/>
      <c r="C62" s="357"/>
      <c r="D62" s="346"/>
      <c r="E62" s="348"/>
      <c r="F62" s="351"/>
      <c r="G62" s="342" t="s">
        <v>111</v>
      </c>
      <c r="H62" s="343"/>
      <c r="I62" s="354"/>
      <c r="J62" s="288"/>
      <c r="K62" s="332"/>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334"/>
      <c r="AT62" s="337"/>
      <c r="AU62" s="340"/>
    </row>
    <row r="63" spans="2:47" x14ac:dyDescent="0.2">
      <c r="B63" s="386"/>
      <c r="C63" s="357"/>
      <c r="D63" s="346"/>
      <c r="E63" s="348"/>
      <c r="F63" s="351"/>
      <c r="G63" s="342" t="s">
        <v>112</v>
      </c>
      <c r="H63" s="343"/>
      <c r="I63" s="354"/>
      <c r="J63" s="288"/>
      <c r="K63" s="332"/>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334"/>
      <c r="AT63" s="337"/>
      <c r="AU63" s="340"/>
    </row>
    <row r="64" spans="2:47" x14ac:dyDescent="0.2">
      <c r="B64" s="386"/>
      <c r="C64" s="357"/>
      <c r="D64" s="346"/>
      <c r="E64" s="349"/>
      <c r="F64" s="352"/>
      <c r="G64" s="360" t="s">
        <v>113</v>
      </c>
      <c r="H64" s="361"/>
      <c r="I64" s="355"/>
      <c r="J64" s="288"/>
      <c r="K64" s="332"/>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335"/>
      <c r="AT64" s="338"/>
      <c r="AU64" s="341"/>
    </row>
    <row r="65" spans="2:47" ht="24" x14ac:dyDescent="0.2">
      <c r="B65" s="386"/>
      <c r="C65" s="357"/>
      <c r="D65" s="346"/>
      <c r="E65" s="72" t="s">
        <v>29</v>
      </c>
      <c r="F65" s="78" t="s">
        <v>223</v>
      </c>
      <c r="G65" s="328"/>
      <c r="H65" s="329"/>
      <c r="I65" s="12">
        <v>5</v>
      </c>
      <c r="J65" s="288"/>
      <c r="K65" s="332"/>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28">
        <v>5</v>
      </c>
      <c r="AT65" s="28">
        <f t="shared" si="2"/>
        <v>0</v>
      </c>
      <c r="AU65" s="38">
        <f t="shared" si="3"/>
        <v>0</v>
      </c>
    </row>
    <row r="66" spans="2:47" ht="24" x14ac:dyDescent="0.2">
      <c r="B66" s="386"/>
      <c r="C66" s="357"/>
      <c r="D66" s="346"/>
      <c r="E66" s="72" t="s">
        <v>29</v>
      </c>
      <c r="F66" s="78" t="s">
        <v>224</v>
      </c>
      <c r="G66" s="328"/>
      <c r="H66" s="329"/>
      <c r="I66" s="12">
        <v>7</v>
      </c>
      <c r="J66" s="288"/>
      <c r="K66" s="332"/>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28">
        <v>7</v>
      </c>
      <c r="AT66" s="28">
        <f t="shared" si="2"/>
        <v>0</v>
      </c>
      <c r="AU66" s="38">
        <f t="shared" si="3"/>
        <v>0</v>
      </c>
    </row>
    <row r="67" spans="2:47" ht="24" x14ac:dyDescent="0.2">
      <c r="B67" s="386"/>
      <c r="C67" s="358"/>
      <c r="D67" s="346"/>
      <c r="E67" s="72" t="s">
        <v>29</v>
      </c>
      <c r="F67" s="78" t="s">
        <v>225</v>
      </c>
      <c r="G67" s="328"/>
      <c r="H67" s="329"/>
      <c r="I67" s="12">
        <v>80</v>
      </c>
      <c r="J67" s="289"/>
      <c r="K67" s="332"/>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28">
        <v>80</v>
      </c>
      <c r="AT67" s="28">
        <f t="shared" si="2"/>
        <v>0</v>
      </c>
      <c r="AU67" s="38">
        <f t="shared" si="3"/>
        <v>0</v>
      </c>
    </row>
    <row r="68" spans="2:47" ht="36" x14ac:dyDescent="0.2">
      <c r="B68" s="386"/>
      <c r="C68" s="13" t="s">
        <v>27</v>
      </c>
      <c r="D68" s="72" t="s">
        <v>39</v>
      </c>
      <c r="E68" s="72" t="s">
        <v>34</v>
      </c>
      <c r="F68" s="78" t="s">
        <v>227</v>
      </c>
      <c r="G68" s="328"/>
      <c r="H68" s="329"/>
      <c r="I68" s="12">
        <v>84</v>
      </c>
      <c r="J68" s="4" t="s">
        <v>31</v>
      </c>
      <c r="K68" s="15">
        <v>407331747</v>
      </c>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28">
        <v>84</v>
      </c>
      <c r="AT68" s="28">
        <f t="shared" si="2"/>
        <v>0</v>
      </c>
      <c r="AU68" s="38">
        <f t="shared" si="3"/>
        <v>0</v>
      </c>
    </row>
    <row r="69" spans="2:47" ht="48" x14ac:dyDescent="0.2">
      <c r="B69" s="386"/>
      <c r="C69" s="20" t="s">
        <v>12</v>
      </c>
      <c r="D69" s="21" t="s">
        <v>36</v>
      </c>
      <c r="E69" s="21" t="s">
        <v>37</v>
      </c>
      <c r="F69" s="41" t="s">
        <v>228</v>
      </c>
      <c r="G69" s="330"/>
      <c r="H69" s="331"/>
      <c r="I69" s="37">
        <v>5</v>
      </c>
      <c r="J69" s="22" t="s">
        <v>38</v>
      </c>
      <c r="K69" s="69">
        <v>115400000</v>
      </c>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28">
        <v>5</v>
      </c>
      <c r="AT69" s="28">
        <f t="shared" si="2"/>
        <v>0</v>
      </c>
      <c r="AU69" s="38">
        <f t="shared" si="3"/>
        <v>0</v>
      </c>
    </row>
  </sheetData>
  <autoFilter ref="A6:AV69" xr:uid="{00000000-0009-0000-0000-000001000000}"/>
  <mergeCells count="156">
    <mergeCell ref="L5:AU5"/>
    <mergeCell ref="B7:B10"/>
    <mergeCell ref="C7:C10"/>
    <mergeCell ref="D7:D8"/>
    <mergeCell ref="E7:E8"/>
    <mergeCell ref="F7:F8"/>
    <mergeCell ref="B1:J1"/>
    <mergeCell ref="B2:K2"/>
    <mergeCell ref="B4:K4"/>
    <mergeCell ref="B5:B6"/>
    <mergeCell ref="C5:C6"/>
    <mergeCell ref="D5:D6"/>
    <mergeCell ref="E5:E6"/>
    <mergeCell ref="F5:F6"/>
    <mergeCell ref="G5:G6"/>
    <mergeCell ref="H5:H6"/>
    <mergeCell ref="I7:I8"/>
    <mergeCell ref="J7:J10"/>
    <mergeCell ref="K7:K8"/>
    <mergeCell ref="D9:D10"/>
    <mergeCell ref="E9:E10"/>
    <mergeCell ref="F9:F10"/>
    <mergeCell ref="I9:I10"/>
    <mergeCell ref="K9:K10"/>
    <mergeCell ref="I5:I6"/>
    <mergeCell ref="J5:J6"/>
    <mergeCell ref="K5:K6"/>
    <mergeCell ref="K11:K12"/>
    <mergeCell ref="G13:H13"/>
    <mergeCell ref="B14:B18"/>
    <mergeCell ref="C14:C18"/>
    <mergeCell ref="G14:H14"/>
    <mergeCell ref="G15:H15"/>
    <mergeCell ref="G16:H16"/>
    <mergeCell ref="G17:H17"/>
    <mergeCell ref="G18:H18"/>
    <mergeCell ref="B11:B13"/>
    <mergeCell ref="C11:C13"/>
    <mergeCell ref="D11:D12"/>
    <mergeCell ref="E11:E12"/>
    <mergeCell ref="F11:F12"/>
    <mergeCell ref="I11:I12"/>
    <mergeCell ref="I20:I22"/>
    <mergeCell ref="K20:K22"/>
    <mergeCell ref="AS20:AS22"/>
    <mergeCell ref="AT20:AT22"/>
    <mergeCell ref="AU20:AU22"/>
    <mergeCell ref="G23:H23"/>
    <mergeCell ref="B19:B69"/>
    <mergeCell ref="C19:C22"/>
    <mergeCell ref="G19:H19"/>
    <mergeCell ref="D20:D22"/>
    <mergeCell ref="E20:E22"/>
    <mergeCell ref="F20:F22"/>
    <mergeCell ref="D24:D25"/>
    <mergeCell ref="E24:E25"/>
    <mergeCell ref="F24:F25"/>
    <mergeCell ref="G24:H24"/>
    <mergeCell ref="I24:I25"/>
    <mergeCell ref="J24:J25"/>
    <mergeCell ref="K24:K25"/>
    <mergeCell ref="G25:H25"/>
    <mergeCell ref="G26:H26"/>
    <mergeCell ref="C27:C33"/>
    <mergeCell ref="D27:D33"/>
    <mergeCell ref="G27:H27"/>
    <mergeCell ref="K27:K33"/>
    <mergeCell ref="G28:H28"/>
    <mergeCell ref="AT30:AT32"/>
    <mergeCell ref="AU30:AU32"/>
    <mergeCell ref="C34:C38"/>
    <mergeCell ref="G34:H34"/>
    <mergeCell ref="G35:H35"/>
    <mergeCell ref="G36:H36"/>
    <mergeCell ref="D37:D38"/>
    <mergeCell ref="E37:E38"/>
    <mergeCell ref="F37:F38"/>
    <mergeCell ref="G37:H37"/>
    <mergeCell ref="I29:I32"/>
    <mergeCell ref="E30:E33"/>
    <mergeCell ref="F30:F33"/>
    <mergeCell ref="H30:H32"/>
    <mergeCell ref="J30:J33"/>
    <mergeCell ref="AS30:AS32"/>
    <mergeCell ref="J40:J43"/>
    <mergeCell ref="K40:K43"/>
    <mergeCell ref="G41:H41"/>
    <mergeCell ref="C42:C43"/>
    <mergeCell ref="G42:H42"/>
    <mergeCell ref="G43:H43"/>
    <mergeCell ref="I37:I38"/>
    <mergeCell ref="J37:J38"/>
    <mergeCell ref="K37:K38"/>
    <mergeCell ref="G38:H38"/>
    <mergeCell ref="G39:H39"/>
    <mergeCell ref="D40:D43"/>
    <mergeCell ref="E40:E41"/>
    <mergeCell ref="F40:F41"/>
    <mergeCell ref="G40:H40"/>
    <mergeCell ref="I40:I41"/>
    <mergeCell ref="C51:C52"/>
    <mergeCell ref="D51:D52"/>
    <mergeCell ref="G51:H51"/>
    <mergeCell ref="J51:J52"/>
    <mergeCell ref="K51:K52"/>
    <mergeCell ref="G52:H52"/>
    <mergeCell ref="E47:E48"/>
    <mergeCell ref="F47:F48"/>
    <mergeCell ref="G47:H47"/>
    <mergeCell ref="G48:H48"/>
    <mergeCell ref="G49:H49"/>
    <mergeCell ref="G50:H50"/>
    <mergeCell ref="C44:C48"/>
    <mergeCell ref="D44:D45"/>
    <mergeCell ref="G44:H44"/>
    <mergeCell ref="J44:J45"/>
    <mergeCell ref="K44:K45"/>
    <mergeCell ref="G45:H45"/>
    <mergeCell ref="D46:D48"/>
    <mergeCell ref="G46:H46"/>
    <mergeCell ref="J46:J47"/>
    <mergeCell ref="K46:K47"/>
    <mergeCell ref="G53:H53"/>
    <mergeCell ref="C54:C67"/>
    <mergeCell ref="D54:D55"/>
    <mergeCell ref="E54:E55"/>
    <mergeCell ref="F54:F55"/>
    <mergeCell ref="I54:I55"/>
    <mergeCell ref="G62:H62"/>
    <mergeCell ref="G63:H63"/>
    <mergeCell ref="G64:H64"/>
    <mergeCell ref="G65:H65"/>
    <mergeCell ref="J54:J55"/>
    <mergeCell ref="K54:K55"/>
    <mergeCell ref="AS54:AS55"/>
    <mergeCell ref="AT54:AT55"/>
    <mergeCell ref="AU54:AU55"/>
    <mergeCell ref="D56:D67"/>
    <mergeCell ref="E56:E64"/>
    <mergeCell ref="F56:F64"/>
    <mergeCell ref="G56:H56"/>
    <mergeCell ref="I56:I64"/>
    <mergeCell ref="G66:H66"/>
    <mergeCell ref="G67:H67"/>
    <mergeCell ref="G68:H68"/>
    <mergeCell ref="G69:H69"/>
    <mergeCell ref="J56:J67"/>
    <mergeCell ref="K56:K67"/>
    <mergeCell ref="AS56:AS64"/>
    <mergeCell ref="AT56:AT64"/>
    <mergeCell ref="AU56:AU64"/>
    <mergeCell ref="G57:H57"/>
    <mergeCell ref="G58:H58"/>
    <mergeCell ref="G59:H59"/>
    <mergeCell ref="G60:H60"/>
    <mergeCell ref="G61:H61"/>
  </mergeCells>
  <pageMargins left="0.23622047244094491" right="0.23622047244094491"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topLeftCell="F1" zoomScale="80" zoomScaleNormal="80" workbookViewId="0">
      <selection activeCell="R5" sqref="R5"/>
    </sheetView>
  </sheetViews>
  <sheetFormatPr baseColWidth="10" defaultRowHeight="15" x14ac:dyDescent="0.25"/>
  <cols>
    <col min="1" max="1" width="16.7109375" customWidth="1"/>
    <col min="2" max="2" width="12.28515625" bestFit="1" customWidth="1"/>
    <col min="3" max="3" width="14" customWidth="1"/>
    <col min="4" max="4" width="8.42578125" customWidth="1"/>
    <col min="5" max="5" width="19.7109375" customWidth="1"/>
    <col min="6" max="6" width="6.42578125" customWidth="1"/>
    <col min="7" max="7" width="6.5703125" customWidth="1"/>
    <col min="8" max="8" width="6.140625" customWidth="1"/>
    <col min="9" max="9" width="7.42578125" customWidth="1"/>
    <col min="10" max="11" width="8.5703125" customWidth="1"/>
    <col min="12" max="12" width="6.85546875" customWidth="1"/>
    <col min="13" max="13" width="7" customWidth="1"/>
    <col min="14" max="14" width="7.7109375" customWidth="1"/>
    <col min="15" max="15" width="8.42578125" customWidth="1"/>
    <col min="16" max="16" width="12.5703125" customWidth="1"/>
    <col min="17" max="17" width="68.85546875" customWidth="1"/>
    <col min="18" max="18" width="58.140625" customWidth="1"/>
  </cols>
  <sheetData>
    <row r="1" spans="1:18" ht="15.75" thickBot="1" x14ac:dyDescent="0.3"/>
    <row r="2" spans="1:18" ht="32.25" customHeight="1" x14ac:dyDescent="0.25">
      <c r="A2" s="424" t="s">
        <v>117</v>
      </c>
      <c r="B2" s="426" t="s">
        <v>118</v>
      </c>
      <c r="C2" s="426" t="s">
        <v>119</v>
      </c>
      <c r="D2" s="426" t="s">
        <v>120</v>
      </c>
      <c r="E2" s="426" t="s">
        <v>121</v>
      </c>
      <c r="F2" s="428" t="s">
        <v>122</v>
      </c>
      <c r="G2" s="429"/>
      <c r="H2" s="429"/>
      <c r="I2" s="429"/>
      <c r="J2" s="430"/>
      <c r="K2" s="431" t="s">
        <v>123</v>
      </c>
      <c r="L2" s="415" t="s">
        <v>124</v>
      </c>
      <c r="M2" s="416"/>
      <c r="N2" s="416"/>
      <c r="O2" s="416"/>
      <c r="P2" s="417"/>
      <c r="Q2" s="64" t="s">
        <v>125</v>
      </c>
      <c r="R2" s="64" t="s">
        <v>125</v>
      </c>
    </row>
    <row r="3" spans="1:18" ht="15.75" thickBot="1" x14ac:dyDescent="0.3">
      <c r="A3" s="425"/>
      <c r="B3" s="427"/>
      <c r="C3" s="427"/>
      <c r="D3" s="427"/>
      <c r="E3" s="427"/>
      <c r="F3" s="45">
        <v>2019</v>
      </c>
      <c r="G3" s="45">
        <v>2020</v>
      </c>
      <c r="H3" s="45">
        <v>2021</v>
      </c>
      <c r="I3" s="45">
        <v>2022</v>
      </c>
      <c r="J3" s="46" t="s">
        <v>126</v>
      </c>
      <c r="K3" s="432"/>
      <c r="L3" s="47">
        <v>2019</v>
      </c>
      <c r="M3" s="47">
        <v>2020</v>
      </c>
      <c r="N3" s="47">
        <v>2021</v>
      </c>
      <c r="O3" s="47">
        <v>2022</v>
      </c>
      <c r="P3" s="48" t="s">
        <v>126</v>
      </c>
      <c r="Q3" s="65" t="s">
        <v>127</v>
      </c>
      <c r="R3" s="65" t="s">
        <v>128</v>
      </c>
    </row>
    <row r="4" spans="1:18" ht="123.75" customHeight="1" thickBot="1" x14ac:dyDescent="0.3">
      <c r="A4" s="418" t="s">
        <v>61</v>
      </c>
      <c r="B4" s="49" t="s">
        <v>129</v>
      </c>
      <c r="C4" s="50" t="s">
        <v>130</v>
      </c>
      <c r="D4" s="420">
        <v>1</v>
      </c>
      <c r="E4" s="50" t="s">
        <v>31</v>
      </c>
      <c r="F4" s="51">
        <v>2</v>
      </c>
      <c r="G4" s="51">
        <v>3</v>
      </c>
      <c r="H4" s="51">
        <v>4</v>
      </c>
      <c r="I4" s="51">
        <v>5</v>
      </c>
      <c r="J4" s="51">
        <v>5</v>
      </c>
      <c r="K4" s="422">
        <v>5</v>
      </c>
      <c r="L4" s="52">
        <v>0</v>
      </c>
      <c r="M4" s="52">
        <v>0</v>
      </c>
      <c r="N4" s="52">
        <v>0</v>
      </c>
      <c r="O4" s="52">
        <v>0</v>
      </c>
      <c r="P4" s="52">
        <v>0</v>
      </c>
      <c r="Q4" s="53" t="s">
        <v>131</v>
      </c>
      <c r="R4" s="54" t="s">
        <v>132</v>
      </c>
    </row>
    <row r="5" spans="1:18" ht="180" customHeight="1" thickBot="1" x14ac:dyDescent="0.3">
      <c r="A5" s="419"/>
      <c r="B5" s="49" t="s">
        <v>133</v>
      </c>
      <c r="C5" s="50" t="s">
        <v>130</v>
      </c>
      <c r="D5" s="421"/>
      <c r="E5" s="50" t="s">
        <v>11</v>
      </c>
      <c r="F5" s="51"/>
      <c r="G5" s="51"/>
      <c r="H5" s="51"/>
      <c r="I5" s="51"/>
      <c r="J5" s="51"/>
      <c r="K5" s="423"/>
      <c r="L5" s="52">
        <v>0</v>
      </c>
      <c r="M5" s="52">
        <v>1</v>
      </c>
      <c r="N5" s="52">
        <v>0</v>
      </c>
      <c r="O5" s="52">
        <v>0</v>
      </c>
      <c r="P5" s="52">
        <v>1</v>
      </c>
      <c r="Q5" s="53" t="s">
        <v>134</v>
      </c>
      <c r="R5" s="54" t="s">
        <v>132</v>
      </c>
    </row>
    <row r="6" spans="1:18" ht="36.75" thickBot="1" x14ac:dyDescent="0.3">
      <c r="A6" s="418" t="s">
        <v>60</v>
      </c>
      <c r="B6" s="55" t="s">
        <v>129</v>
      </c>
      <c r="C6" s="50" t="s">
        <v>135</v>
      </c>
      <c r="D6" s="56">
        <v>6</v>
      </c>
      <c r="E6" s="50" t="s">
        <v>31</v>
      </c>
      <c r="F6" s="51">
        <v>1</v>
      </c>
      <c r="G6" s="51">
        <v>1</v>
      </c>
      <c r="H6" s="51">
        <v>2</v>
      </c>
      <c r="I6" s="51">
        <v>2</v>
      </c>
      <c r="J6" s="51">
        <f>SUM(F6:I6)</f>
        <v>6</v>
      </c>
      <c r="K6" s="422">
        <v>13</v>
      </c>
      <c r="L6" s="52">
        <v>0</v>
      </c>
      <c r="M6" s="52">
        <v>0</v>
      </c>
      <c r="N6" s="52">
        <v>0</v>
      </c>
      <c r="O6" s="52">
        <v>0</v>
      </c>
      <c r="P6" s="52">
        <f>SUM(L6:O6)</f>
        <v>0</v>
      </c>
      <c r="Q6" s="53" t="s">
        <v>136</v>
      </c>
      <c r="R6" s="57"/>
    </row>
    <row r="7" spans="1:18" ht="239.25" customHeight="1" thickBot="1" x14ac:dyDescent="0.3">
      <c r="A7" s="419"/>
      <c r="B7" s="55" t="s">
        <v>137</v>
      </c>
      <c r="C7" s="50" t="s">
        <v>135</v>
      </c>
      <c r="D7" s="56">
        <v>15</v>
      </c>
      <c r="E7" s="50" t="s">
        <v>11</v>
      </c>
      <c r="F7" s="51">
        <v>1</v>
      </c>
      <c r="G7" s="51">
        <v>1</v>
      </c>
      <c r="H7" s="51">
        <v>2</v>
      </c>
      <c r="I7" s="51">
        <v>3</v>
      </c>
      <c r="J7" s="51">
        <f>SUM(F7:I7)</f>
        <v>7</v>
      </c>
      <c r="K7" s="423"/>
      <c r="L7" s="52">
        <v>0</v>
      </c>
      <c r="M7" s="52">
        <v>0</v>
      </c>
      <c r="N7" s="52">
        <v>0</v>
      </c>
      <c r="O7" s="52">
        <v>0</v>
      </c>
      <c r="P7" s="52">
        <f>SUM(L7:O7)</f>
        <v>0</v>
      </c>
      <c r="Q7" s="53" t="s">
        <v>138</v>
      </c>
      <c r="R7" s="54" t="s">
        <v>139</v>
      </c>
    </row>
    <row r="8" spans="1:18" ht="210" customHeight="1" thickBot="1" x14ac:dyDescent="0.3">
      <c r="A8" s="58" t="s">
        <v>59</v>
      </c>
      <c r="B8" s="58"/>
      <c r="C8" s="59" t="s">
        <v>135</v>
      </c>
      <c r="D8" s="60">
        <v>106</v>
      </c>
      <c r="E8" s="59" t="s">
        <v>44</v>
      </c>
      <c r="F8" s="61">
        <v>12</v>
      </c>
      <c r="G8" s="61">
        <v>12</v>
      </c>
      <c r="H8" s="61">
        <v>12</v>
      </c>
      <c r="I8" s="61">
        <v>12</v>
      </c>
      <c r="J8" s="61">
        <v>48</v>
      </c>
      <c r="K8" s="62">
        <v>48</v>
      </c>
      <c r="L8" s="63">
        <v>13</v>
      </c>
      <c r="M8" s="63">
        <v>5</v>
      </c>
      <c r="N8" s="63"/>
      <c r="O8" s="63"/>
      <c r="P8" s="63">
        <v>18</v>
      </c>
      <c r="Q8" s="53" t="s">
        <v>140</v>
      </c>
      <c r="R8" s="54" t="s">
        <v>234</v>
      </c>
    </row>
  </sheetData>
  <mergeCells count="13">
    <mergeCell ref="L2:P2"/>
    <mergeCell ref="A4:A5"/>
    <mergeCell ref="D4:D5"/>
    <mergeCell ref="K4:K5"/>
    <mergeCell ref="A6:A7"/>
    <mergeCell ref="K6:K7"/>
    <mergeCell ref="A2:A3"/>
    <mergeCell ref="B2:B3"/>
    <mergeCell ref="C2:C3"/>
    <mergeCell ref="D2:D3"/>
    <mergeCell ref="E2:E3"/>
    <mergeCell ref="F2:J2"/>
    <mergeCell ref="K2: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Resultados Plan de Acción</vt:lpstr>
      <vt:lpstr>Resultados PA Regionalizado</vt:lpstr>
      <vt:lpstr>Resultados PND</vt:lpstr>
      <vt:lpstr>'Resultados PA Regionalizado'!Títulos_a_imprimir</vt:lpstr>
      <vt:lpstr>'Resultados Plan de Acción'!Títulos_a_imprimir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Doris Casas Cardozo</dc:creator>
  <cp:lastModifiedBy>PC</cp:lastModifiedBy>
  <cp:lastPrinted>2019-08-22T14:18:25Z</cp:lastPrinted>
  <dcterms:created xsi:type="dcterms:W3CDTF">2019-08-22T13:47:11Z</dcterms:created>
  <dcterms:modified xsi:type="dcterms:W3CDTF">2020-09-03T00:32:54Z</dcterms:modified>
</cp:coreProperties>
</file>