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oris.casas\Desktop\PUBLICACIONES PAGINA ICA\"/>
    </mc:Choice>
  </mc:AlternateContent>
  <bookViews>
    <workbookView xWindow="0" yWindow="0" windowWidth="28800" windowHeight="12135"/>
  </bookViews>
  <sheets>
    <sheet name="CONSOLIDADO OF NALES" sheetId="15" r:id="rId1"/>
    <sheet name="CONSOLIDADO GERENCIAS SECCIN" sheetId="13" r:id="rId2"/>
    <sheet name="JURIDICA" sheetId="1" r:id="rId3"/>
    <sheet name="S.ADMINISTRATIVA" sheetId="12" r:id="rId4"/>
    <sheet name="VEGETAL" sheetId="9" r:id="rId5"/>
    <sheet name="FRONTERAS" sheetId="8" r:id="rId6"/>
    <sheet name="ANIMAL" sheetId="11" r:id="rId7"/>
    <sheet name="REGULACION " sheetId="10" r:id="rId8"/>
    <sheet name="COMUNICACIONES" sheetId="2" r:id="rId9"/>
    <sheet name="OTI" sheetId="3" r:id="rId10"/>
    <sheet name="CONTROL INTERNO" sheetId="4" r:id="rId11"/>
    <sheet name="DIAGNOSTICO" sheetId="6" r:id="rId12"/>
    <sheet name="PLANEACION" sheetId="14" r:id="rId13"/>
  </sheets>
  <externalReferences>
    <externalReference r:id="rId14"/>
    <externalReference r:id="rId15"/>
    <externalReference r:id="rId16"/>
    <externalReference r:id="rId17"/>
    <externalReference r:id="rId18"/>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9" i="11" l="1"/>
  <c r="H200" i="11"/>
  <c r="H201" i="11"/>
  <c r="H202" i="11"/>
  <c r="H203" i="11"/>
  <c r="H204" i="11"/>
  <c r="H205" i="11"/>
  <c r="H206" i="11"/>
  <c r="H207" i="11"/>
  <c r="H208" i="11"/>
  <c r="H209" i="11"/>
  <c r="H210" i="11"/>
  <c r="H211" i="11"/>
  <c r="H212" i="11"/>
  <c r="H213" i="11"/>
  <c r="H214" i="11"/>
  <c r="H215" i="11"/>
  <c r="H216" i="11"/>
  <c r="H217" i="11"/>
  <c r="H218" i="11"/>
  <c r="H219" i="11"/>
  <c r="H220" i="11"/>
  <c r="H221" i="11"/>
  <c r="H222" i="11"/>
  <c r="H223" i="11"/>
  <c r="H224" i="11"/>
  <c r="H198" i="11"/>
  <c r="H176" i="11"/>
  <c r="H177" i="11"/>
  <c r="H178" i="11"/>
  <c r="H179" i="11"/>
  <c r="H180" i="11"/>
  <c r="H181" i="11"/>
  <c r="H182" i="11"/>
  <c r="H183" i="11"/>
  <c r="H184" i="11"/>
  <c r="H185" i="11"/>
  <c r="H186" i="11"/>
  <c r="H187" i="11"/>
  <c r="H188" i="11"/>
  <c r="H190" i="11"/>
  <c r="H191" i="11"/>
  <c r="H192" i="11"/>
  <c r="H193" i="11"/>
  <c r="H194" i="11"/>
  <c r="H195" i="11"/>
  <c r="H196" i="11"/>
  <c r="H175" i="11"/>
  <c r="H162" i="11"/>
  <c r="H163" i="11"/>
  <c r="H165" i="11"/>
  <c r="H167" i="11"/>
  <c r="H168" i="11"/>
  <c r="H169" i="11"/>
  <c r="H170" i="11"/>
  <c r="H171" i="11"/>
  <c r="H172" i="11"/>
  <c r="H173" i="11"/>
  <c r="H161" i="11"/>
  <c r="H155" i="11"/>
  <c r="H156" i="11"/>
  <c r="H157" i="11"/>
  <c r="H158" i="11"/>
  <c r="H159" i="11"/>
  <c r="H154" i="11"/>
  <c r="H129" i="11"/>
  <c r="H130" i="11"/>
  <c r="H131" i="11"/>
  <c r="H132" i="11"/>
  <c r="H133" i="11"/>
  <c r="H134" i="11"/>
  <c r="H135" i="11"/>
  <c r="H136" i="11"/>
  <c r="H137" i="11"/>
  <c r="H138" i="11"/>
  <c r="H139" i="11"/>
  <c r="H140" i="11"/>
  <c r="H141" i="11"/>
  <c r="H142" i="11"/>
  <c r="H143" i="11"/>
  <c r="H144" i="11"/>
  <c r="H145" i="11"/>
  <c r="H146" i="11"/>
  <c r="H147" i="11"/>
  <c r="H148" i="11"/>
  <c r="H149" i="11"/>
  <c r="H150" i="11"/>
  <c r="H151" i="11"/>
  <c r="H152" i="11"/>
  <c r="H128" i="11"/>
  <c r="H116" i="11"/>
  <c r="H117" i="11"/>
  <c r="H118" i="11"/>
  <c r="H119" i="11"/>
  <c r="H120" i="11"/>
  <c r="H121" i="11"/>
  <c r="H122" i="11"/>
  <c r="H123" i="11"/>
  <c r="H124" i="11"/>
  <c r="H125" i="11"/>
  <c r="H126" i="11"/>
  <c r="H115" i="11"/>
  <c r="H86" i="11"/>
  <c r="H87" i="11"/>
  <c r="H88" i="11"/>
  <c r="H89" i="11"/>
  <c r="H90" i="11"/>
  <c r="H91" i="11"/>
  <c r="H92" i="11"/>
  <c r="H93" i="11"/>
  <c r="H94" i="11"/>
  <c r="H95" i="11"/>
  <c r="H96" i="11"/>
  <c r="H97" i="11"/>
  <c r="H98" i="11"/>
  <c r="H99" i="11"/>
  <c r="H100" i="11"/>
  <c r="H101" i="11"/>
  <c r="H102" i="11"/>
  <c r="H103" i="11"/>
  <c r="H104" i="11"/>
  <c r="H105" i="11"/>
  <c r="H106" i="11"/>
  <c r="H107" i="11"/>
  <c r="H108" i="11"/>
  <c r="H109" i="11"/>
  <c r="H110" i="11"/>
  <c r="H111" i="11"/>
  <c r="H112" i="11"/>
  <c r="H113" i="11"/>
  <c r="H85" i="11"/>
  <c r="H64" i="11"/>
  <c r="H65" i="11"/>
  <c r="H66" i="11"/>
  <c r="H67" i="11"/>
  <c r="H68" i="11"/>
  <c r="H69" i="11"/>
  <c r="H70" i="11"/>
  <c r="H71" i="11"/>
  <c r="H72" i="11"/>
  <c r="H73" i="11"/>
  <c r="H74" i="11"/>
  <c r="H75" i="11"/>
  <c r="H76" i="11"/>
  <c r="H77" i="11"/>
  <c r="H78" i="11"/>
  <c r="H79" i="11"/>
  <c r="H80" i="11"/>
  <c r="H81" i="11"/>
  <c r="H82" i="11"/>
  <c r="H83" i="11"/>
  <c r="H63" i="11"/>
  <c r="H51" i="11"/>
  <c r="H52" i="11"/>
  <c r="H53" i="11"/>
  <c r="H54" i="11"/>
  <c r="H55" i="11"/>
  <c r="H56" i="11"/>
  <c r="H57" i="11"/>
  <c r="H58" i="11"/>
  <c r="H59" i="11"/>
  <c r="H60" i="11"/>
  <c r="H61" i="11"/>
  <c r="H50" i="11"/>
  <c r="H36" i="11"/>
  <c r="H37" i="11"/>
  <c r="H38" i="11"/>
  <c r="H39" i="11"/>
  <c r="H40" i="11"/>
  <c r="H41" i="11"/>
  <c r="H42" i="11"/>
  <c r="H43" i="11"/>
  <c r="H44" i="11"/>
  <c r="H45" i="11"/>
  <c r="H46" i="11"/>
  <c r="H47" i="11"/>
  <c r="H48" i="11"/>
  <c r="H3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5" i="11"/>
  <c r="C37" i="13" l="1"/>
  <c r="C36" i="13"/>
  <c r="C35" i="13"/>
  <c r="C34" i="13"/>
  <c r="C33" i="13"/>
  <c r="C32" i="13"/>
  <c r="C31" i="13"/>
  <c r="C30" i="13"/>
  <c r="C29" i="13"/>
  <c r="C28" i="13"/>
  <c r="C27" i="13"/>
  <c r="C26" i="13"/>
  <c r="C25" i="13"/>
  <c r="C24" i="13"/>
  <c r="C23" i="13"/>
  <c r="C22" i="13"/>
  <c r="C21" i="13"/>
  <c r="C20" i="13"/>
  <c r="C19" i="13"/>
  <c r="C18" i="13"/>
  <c r="C17" i="13"/>
  <c r="C15" i="13"/>
  <c r="C14" i="13"/>
  <c r="C13" i="13"/>
  <c r="C12" i="13"/>
  <c r="C11" i="13"/>
  <c r="C10" i="13"/>
  <c r="C9" i="13"/>
  <c r="C8" i="13"/>
  <c r="C7" i="13"/>
  <c r="C6" i="13"/>
  <c r="D27" i="13" l="1"/>
  <c r="E39" i="6" l="1"/>
  <c r="E32" i="6"/>
  <c r="E25" i="6"/>
  <c r="E18" i="6"/>
  <c r="E10" i="6"/>
  <c r="F11" i="6" l="1"/>
  <c r="C142" i="6" s="1"/>
  <c r="F14" i="1"/>
  <c r="F13" i="1"/>
  <c r="F12" i="1"/>
  <c r="F11" i="1"/>
  <c r="F10" i="1"/>
  <c r="F9" i="1"/>
  <c r="F8" i="1"/>
  <c r="F7" i="1"/>
  <c r="F15" i="1" l="1"/>
  <c r="E10" i="15" s="1"/>
  <c r="E121" i="9"/>
  <c r="E123" i="9" l="1"/>
  <c r="F39" i="8" l="1"/>
  <c r="I39" i="8" s="1"/>
  <c r="J39" i="8" s="1"/>
  <c r="F38" i="8"/>
  <c r="I38" i="8" s="1"/>
  <c r="J38" i="8" s="1"/>
  <c r="F37" i="8"/>
  <c r="I37" i="8" s="1"/>
  <c r="J37" i="8" s="1"/>
  <c r="F36" i="8"/>
  <c r="I36" i="8" s="1"/>
  <c r="J36" i="8" s="1"/>
  <c r="F35" i="8"/>
  <c r="I35" i="8" s="1"/>
  <c r="J35" i="8" s="1"/>
  <c r="F33" i="8"/>
  <c r="I33" i="8" s="1"/>
  <c r="J33" i="8" s="1"/>
  <c r="F32" i="8"/>
  <c r="I32" i="8" s="1"/>
  <c r="J32" i="8" s="1"/>
  <c r="F31" i="8"/>
  <c r="I31" i="8" s="1"/>
  <c r="J31" i="8" s="1"/>
  <c r="F30" i="8"/>
  <c r="I30" i="8" s="1"/>
  <c r="J30" i="8" s="1"/>
  <c r="F29" i="8"/>
  <c r="I29" i="8" s="1"/>
  <c r="J29" i="8" s="1"/>
  <c r="F26" i="8"/>
  <c r="I26" i="8" s="1"/>
  <c r="J26" i="8" s="1"/>
  <c r="F25" i="8"/>
  <c r="I25" i="8" s="1"/>
  <c r="J25" i="8" s="1"/>
  <c r="F24" i="8"/>
  <c r="I24" i="8" s="1"/>
  <c r="J24" i="8" s="1"/>
  <c r="F23" i="8"/>
  <c r="I23" i="8" s="1"/>
  <c r="J23" i="8" s="1"/>
  <c r="F22" i="8"/>
  <c r="I22" i="8" s="1"/>
  <c r="J22" i="8" s="1"/>
  <c r="F20" i="8"/>
  <c r="I20" i="8" s="1"/>
  <c r="J20" i="8" s="1"/>
  <c r="F19" i="8"/>
  <c r="I19" i="8" s="1"/>
  <c r="J19" i="8" s="1"/>
  <c r="F18" i="8"/>
  <c r="I18" i="8" s="1"/>
  <c r="J18" i="8" s="1"/>
  <c r="F17" i="8"/>
  <c r="I17" i="8" s="1"/>
  <c r="J17" i="8" s="1"/>
  <c r="F16" i="8"/>
  <c r="I16" i="8" s="1"/>
  <c r="J16" i="8" s="1"/>
  <c r="F15" i="8"/>
  <c r="I15" i="8" s="1"/>
  <c r="J15" i="8" s="1"/>
  <c r="F14" i="8"/>
  <c r="I14" i="8" s="1"/>
  <c r="J14" i="8" s="1"/>
  <c r="F13" i="8"/>
  <c r="I13" i="8" s="1"/>
  <c r="J13" i="8" s="1"/>
  <c r="F12" i="8"/>
  <c r="I12" i="8" s="1"/>
  <c r="J12" i="8" s="1"/>
  <c r="F11" i="8"/>
  <c r="I11" i="8" s="1"/>
  <c r="J11" i="8" s="1"/>
  <c r="F10" i="8"/>
  <c r="I10" i="8" s="1"/>
  <c r="J10" i="8" s="1"/>
  <c r="F9" i="8"/>
  <c r="I9" i="8" s="1"/>
  <c r="J9" i="8" s="1"/>
  <c r="F8" i="8"/>
  <c r="I8" i="8" s="1"/>
  <c r="J8" i="8" s="1"/>
  <c r="F7" i="8"/>
  <c r="I7" i="8" s="1"/>
  <c r="J7" i="8" s="1"/>
  <c r="F6" i="8"/>
  <c r="I6" i="8" s="1"/>
  <c r="J6" i="8" s="1"/>
  <c r="K5" i="8" l="1"/>
  <c r="E46" i="8" s="1"/>
  <c r="F46" i="8" s="1"/>
  <c r="K21" i="8"/>
  <c r="E47" i="8" s="1"/>
  <c r="F47" i="8" s="1"/>
  <c r="K34" i="8"/>
  <c r="E50" i="8" s="1"/>
  <c r="F50" i="8" s="1"/>
  <c r="K28" i="8"/>
  <c r="E49" i="8" s="1"/>
  <c r="F49" i="8" s="1"/>
  <c r="F48" i="8" l="1"/>
  <c r="E48" i="8"/>
  <c r="E45" i="8"/>
  <c r="F45" i="8"/>
  <c r="G45" i="8" s="1"/>
  <c r="E7" i="15" s="1"/>
  <c r="E16" i="3" l="1"/>
  <c r="E18" i="3"/>
  <c r="E17" i="3"/>
  <c r="E14" i="3"/>
  <c r="E13" i="3"/>
  <c r="E12" i="3"/>
  <c r="E11" i="3"/>
  <c r="E10" i="3"/>
  <c r="E9" i="3" s="1"/>
  <c r="E15" i="3" l="1"/>
  <c r="E22" i="3" s="1"/>
  <c r="E44" i="10"/>
  <c r="E43" i="10"/>
  <c r="E42" i="10"/>
  <c r="A34" i="10"/>
  <c r="F32" i="10"/>
  <c r="F31" i="10"/>
  <c r="F29" i="10"/>
  <c r="F26" i="10"/>
  <c r="F22" i="10"/>
  <c r="F20" i="10"/>
  <c r="F18" i="10"/>
  <c r="A14" i="10"/>
  <c r="F12" i="10"/>
  <c r="F10" i="10"/>
  <c r="F8" i="10"/>
  <c r="F6" i="10"/>
  <c r="F4" i="10"/>
  <c r="G26" i="10" l="1"/>
  <c r="G4" i="10"/>
  <c r="G17" i="10"/>
  <c r="F42" i="10"/>
  <c r="E9" i="15" s="1"/>
  <c r="A215" i="12"/>
  <c r="E211" i="12"/>
  <c r="F211" i="12" s="1"/>
  <c r="E210" i="12"/>
  <c r="F210" i="12" s="1"/>
  <c r="E209" i="12"/>
  <c r="F209" i="12" s="1"/>
  <c r="E208" i="12"/>
  <c r="F208" i="12" s="1"/>
  <c r="E207" i="12"/>
  <c r="F207" i="12" s="1"/>
  <c r="E206" i="12"/>
  <c r="F206" i="12" s="1"/>
  <c r="E205" i="12"/>
  <c r="F205" i="12" s="1"/>
  <c r="E204" i="12"/>
  <c r="F204" i="12" s="1"/>
  <c r="E203" i="12"/>
  <c r="F203" i="12" s="1"/>
  <c r="E202" i="12"/>
  <c r="F202" i="12" s="1"/>
  <c r="E201" i="12"/>
  <c r="F201" i="12" s="1"/>
  <c r="D196" i="12"/>
  <c r="F194" i="12"/>
  <c r="F192" i="12"/>
  <c r="F189" i="12"/>
  <c r="F187" i="12"/>
  <c r="F185" i="12"/>
  <c r="F183" i="12"/>
  <c r="F179" i="12"/>
  <c r="F178" i="12"/>
  <c r="F168" i="12"/>
  <c r="D161" i="12"/>
  <c r="F159" i="12"/>
  <c r="F154" i="12"/>
  <c r="F152" i="12"/>
  <c r="F150" i="12"/>
  <c r="F148" i="12"/>
  <c r="F146" i="12"/>
  <c r="F144" i="12"/>
  <c r="F142" i="12"/>
  <c r="F139" i="12"/>
  <c r="F133" i="12"/>
  <c r="F132" i="12"/>
  <c r="F131" i="12"/>
  <c r="F130" i="12"/>
  <c r="F128" i="12"/>
  <c r="F127" i="12"/>
  <c r="F125" i="12"/>
  <c r="F124" i="12"/>
  <c r="F123" i="12"/>
  <c r="D120" i="12"/>
  <c r="F118" i="12"/>
  <c r="F116" i="12"/>
  <c r="F114" i="12"/>
  <c r="F112" i="12"/>
  <c r="F110" i="12"/>
  <c r="F104" i="12"/>
  <c r="F103" i="12"/>
  <c r="F101" i="12"/>
  <c r="D98" i="12"/>
  <c r="F94" i="12"/>
  <c r="F92" i="12"/>
  <c r="F90" i="12"/>
  <c r="F88" i="12"/>
  <c r="F86" i="12"/>
  <c r="F84" i="12"/>
  <c r="D81" i="12"/>
  <c r="F77" i="12"/>
  <c r="F75" i="12"/>
  <c r="F73" i="12"/>
  <c r="F71" i="12"/>
  <c r="F69" i="12"/>
  <c r="F67" i="12"/>
  <c r="F65" i="12"/>
  <c r="F60" i="12"/>
  <c r="F55" i="12"/>
  <c r="F53" i="12"/>
  <c r="F51" i="12"/>
  <c r="F41" i="12"/>
  <c r="F37" i="12"/>
  <c r="F35" i="12"/>
  <c r="F33" i="12"/>
  <c r="F31" i="12"/>
  <c r="G31" i="12" s="1"/>
  <c r="D28" i="12"/>
  <c r="F26" i="12"/>
  <c r="F24" i="12"/>
  <c r="F22" i="12"/>
  <c r="F20" i="12"/>
  <c r="F17" i="12"/>
  <c r="F15" i="12"/>
  <c r="F13" i="12"/>
  <c r="G13" i="12" s="1"/>
  <c r="D10" i="12"/>
  <c r="F6" i="12"/>
  <c r="G4" i="12" s="1"/>
  <c r="G123" i="12" l="1"/>
  <c r="G138" i="12"/>
  <c r="G164" i="12"/>
  <c r="G183" i="12"/>
  <c r="G50" i="12"/>
  <c r="G101" i="12"/>
  <c r="G65" i="12"/>
  <c r="G84" i="12"/>
  <c r="F212" i="12"/>
  <c r="B215" i="12" s="1"/>
  <c r="F12" i="4" l="1"/>
  <c r="F11" i="4"/>
  <c r="F10" i="4"/>
  <c r="F9" i="4"/>
  <c r="E18" i="9"/>
  <c r="F18" i="9" s="1"/>
  <c r="E13" i="9"/>
  <c r="D13" i="9"/>
  <c r="D146" i="6" l="1"/>
  <c r="D141" i="6"/>
  <c r="D150" i="6" l="1"/>
  <c r="E65" i="14"/>
  <c r="E64" i="14"/>
  <c r="E63" i="14"/>
  <c r="E62" i="14"/>
  <c r="E61" i="14"/>
  <c r="E76" i="14"/>
  <c r="E75" i="14"/>
  <c r="E74" i="14"/>
  <c r="E73" i="14"/>
  <c r="E72" i="14"/>
  <c r="E71" i="14"/>
  <c r="E70" i="14"/>
  <c r="E69" i="14"/>
  <c r="E68" i="14"/>
  <c r="E67" i="14"/>
  <c r="E66" i="14"/>
  <c r="E77" i="14" l="1"/>
  <c r="E14" i="15" s="1"/>
  <c r="E15" i="15"/>
  <c r="G51" i="14" l="1"/>
  <c r="G41" i="14"/>
  <c r="G30" i="14"/>
  <c r="G6" i="14"/>
  <c r="D247" i="11" l="1"/>
  <c r="I228" i="11"/>
  <c r="I226" i="11"/>
  <c r="F244" i="11" s="1"/>
  <c r="G244" i="11" s="1"/>
  <c r="I198" i="11"/>
  <c r="I175" i="11"/>
  <c r="F248" i="11" s="1"/>
  <c r="I161" i="11"/>
  <c r="F246" i="11" s="1"/>
  <c r="I154" i="11"/>
  <c r="F243" i="11" s="1"/>
  <c r="G243" i="11" s="1"/>
  <c r="I128" i="11"/>
  <c r="F242" i="11" s="1"/>
  <c r="G242" i="11" s="1"/>
  <c r="I115" i="11"/>
  <c r="F241" i="11" s="1"/>
  <c r="G241" i="11" s="1"/>
  <c r="I85" i="11"/>
  <c r="F240" i="11" s="1"/>
  <c r="G240" i="11" s="1"/>
  <c r="I63" i="11"/>
  <c r="F239" i="11" s="1"/>
  <c r="G239" i="11" s="1"/>
  <c r="I50" i="11"/>
  <c r="F238" i="11" s="1"/>
  <c r="G238" i="11" s="1"/>
  <c r="I35" i="11"/>
  <c r="F237" i="11" s="1"/>
  <c r="G237" i="11" s="1"/>
  <c r="I5" i="11"/>
  <c r="F236" i="11" s="1"/>
  <c r="F249" i="11" l="1"/>
  <c r="G249" i="11"/>
  <c r="F250" i="11"/>
  <c r="G250" i="11" s="1"/>
  <c r="F235" i="11"/>
  <c r="G236" i="11"/>
  <c r="G235" i="11" s="1"/>
  <c r="G246" i="11"/>
  <c r="G245" i="11" s="1"/>
  <c r="F245" i="11"/>
  <c r="G248" i="11"/>
  <c r="F247" i="11" l="1"/>
  <c r="G247" i="11"/>
  <c r="H235" i="11"/>
  <c r="E5" i="15" s="1"/>
  <c r="D37" i="13"/>
  <c r="D36" i="13"/>
  <c r="D35" i="13"/>
  <c r="D34" i="13"/>
  <c r="D33" i="13"/>
  <c r="D32" i="13"/>
  <c r="E32" i="13" s="1"/>
  <c r="D31" i="13"/>
  <c r="E31" i="13" s="1"/>
  <c r="D30" i="13"/>
  <c r="E30" i="13" s="1"/>
  <c r="D29" i="13"/>
  <c r="E29" i="13" s="1"/>
  <c r="D28" i="13"/>
  <c r="E28" i="13" s="1"/>
  <c r="E27" i="13"/>
  <c r="D26" i="13"/>
  <c r="E26" i="13" s="1"/>
  <c r="D25" i="13"/>
  <c r="D24" i="13"/>
  <c r="D23" i="13"/>
  <c r="E23" i="13" s="1"/>
  <c r="D22" i="13"/>
  <c r="E22" i="13" s="1"/>
  <c r="D21" i="13"/>
  <c r="E21" i="13" s="1"/>
  <c r="D20" i="13"/>
  <c r="E20" i="13" s="1"/>
  <c r="D19" i="13"/>
  <c r="E19" i="13" s="1"/>
  <c r="D18" i="13"/>
  <c r="E18" i="13" s="1"/>
  <c r="D17" i="13"/>
  <c r="D16" i="13"/>
  <c r="E16" i="13" s="1"/>
  <c r="D15" i="13"/>
  <c r="E15" i="13" s="1"/>
  <c r="D14" i="13"/>
  <c r="E14" i="13" s="1"/>
  <c r="D13" i="13"/>
  <c r="E13" i="13" s="1"/>
  <c r="D12" i="13"/>
  <c r="E12" i="13" s="1"/>
  <c r="D11" i="13"/>
  <c r="E11" i="13" s="1"/>
  <c r="D10" i="13"/>
  <c r="E10" i="13" s="1"/>
  <c r="D9" i="13"/>
  <c r="D8" i="13"/>
  <c r="E8" i="13" s="1"/>
  <c r="D7" i="13"/>
  <c r="E7" i="13" s="1"/>
  <c r="D6" i="13"/>
  <c r="E6" i="13" s="1"/>
  <c r="E37" i="13"/>
  <c r="E36" i="13"/>
  <c r="E35" i="13"/>
  <c r="E34" i="13"/>
  <c r="E25" i="13"/>
  <c r="E24" i="13"/>
  <c r="E9" i="13" l="1"/>
  <c r="E33" i="13"/>
  <c r="E17" i="13"/>
  <c r="F62" i="9" l="1"/>
  <c r="E28" i="9"/>
  <c r="E26" i="9"/>
  <c r="F26" i="9" s="1"/>
  <c r="F25" i="9"/>
  <c r="E23" i="9"/>
  <c r="F13" i="9"/>
  <c r="F161" i="9"/>
  <c r="E159" i="9"/>
  <c r="F159" i="9" s="1"/>
  <c r="F158" i="9"/>
  <c r="F156" i="9"/>
  <c r="E154" i="9"/>
  <c r="F154" i="9" s="1"/>
  <c r="E152" i="9"/>
  <c r="F152" i="9" s="1"/>
  <c r="E150" i="9"/>
  <c r="F150" i="9" s="1"/>
  <c r="F149" i="9"/>
  <c r="E147" i="9"/>
  <c r="F147" i="9" s="1"/>
  <c r="F146" i="9"/>
  <c r="F144" i="9"/>
  <c r="F143" i="9"/>
  <c r="F142" i="9"/>
  <c r="F141" i="9"/>
  <c r="F139" i="9"/>
  <c r="F138" i="9"/>
  <c r="F137" i="9"/>
  <c r="E134" i="9"/>
  <c r="F134" i="9" s="1"/>
  <c r="F133" i="9"/>
  <c r="E131" i="9"/>
  <c r="F131" i="9" s="1"/>
  <c r="F130" i="9"/>
  <c r="F129" i="9"/>
  <c r="F128" i="9"/>
  <c r="F127" i="9"/>
  <c r="F126" i="9"/>
  <c r="F125" i="9"/>
  <c r="F123" i="9"/>
  <c r="F121" i="9"/>
  <c r="F120" i="9"/>
  <c r="E118" i="9"/>
  <c r="F118" i="9" s="1"/>
  <c r="E116" i="9"/>
  <c r="F116" i="9" s="1"/>
  <c r="F114" i="9"/>
  <c r="F113" i="9"/>
  <c r="F112" i="9"/>
  <c r="F110" i="9"/>
  <c r="F109" i="9"/>
  <c r="F107" i="9"/>
  <c r="F106" i="9"/>
  <c r="E104" i="9"/>
  <c r="F104" i="9" s="1"/>
  <c r="F103" i="9"/>
  <c r="F102" i="9"/>
  <c r="F101" i="9"/>
  <c r="F100" i="9"/>
  <c r="F99" i="9"/>
  <c r="F98" i="9"/>
  <c r="F97" i="9"/>
  <c r="F96" i="9"/>
  <c r="F95" i="9"/>
  <c r="F94" i="9"/>
  <c r="E92" i="9"/>
  <c r="F92" i="9" s="1"/>
  <c r="E90" i="9"/>
  <c r="F90" i="9" s="1"/>
  <c r="F89" i="9"/>
  <c r="F88" i="9"/>
  <c r="F87" i="9"/>
  <c r="F86" i="9"/>
  <c r="F85" i="9"/>
  <c r="F84" i="9"/>
  <c r="F83" i="9"/>
  <c r="F82" i="9"/>
  <c r="F81" i="9"/>
  <c r="F80" i="9"/>
  <c r="F79" i="9"/>
  <c r="F78" i="9"/>
  <c r="F77" i="9"/>
  <c r="F76" i="9"/>
  <c r="F75" i="9"/>
  <c r="F74" i="9"/>
  <c r="F73" i="9"/>
  <c r="F72" i="9"/>
  <c r="F71" i="9"/>
  <c r="F69" i="9"/>
  <c r="E67" i="9"/>
  <c r="F67" i="9" s="1"/>
  <c r="F66" i="9"/>
  <c r="E63" i="9"/>
  <c r="F63" i="9" s="1"/>
  <c r="F61" i="9"/>
  <c r="F60" i="9"/>
  <c r="F58" i="9"/>
  <c r="F57" i="9"/>
  <c r="F56" i="9"/>
  <c r="F53" i="9"/>
  <c r="F52" i="9"/>
  <c r="F51" i="9"/>
  <c r="F50" i="9"/>
  <c r="F48" i="9"/>
  <c r="F47" i="9"/>
  <c r="F46" i="9"/>
  <c r="E44" i="9"/>
  <c r="F44" i="9" s="1"/>
  <c r="F43" i="9"/>
  <c r="F41" i="9"/>
  <c r="F40" i="9"/>
  <c r="F38" i="9"/>
  <c r="F37" i="9"/>
  <c r="F36" i="9"/>
  <c r="F35" i="9"/>
  <c r="F34" i="9"/>
  <c r="F33" i="9"/>
  <c r="F32" i="9"/>
  <c r="F30" i="9"/>
  <c r="F28" i="9"/>
  <c r="F23" i="9"/>
  <c r="F22" i="9"/>
  <c r="F21" i="9"/>
  <c r="E8" i="15"/>
  <c r="F119" i="6"/>
  <c r="F111" i="6"/>
  <c r="F103" i="6"/>
  <c r="F94" i="6"/>
  <c r="F84" i="6"/>
  <c r="F74" i="6"/>
  <c r="F65" i="6"/>
  <c r="F55" i="6"/>
  <c r="G43" i="9" l="1"/>
  <c r="C184" i="9" s="1"/>
  <c r="G40" i="9"/>
  <c r="C183" i="9" s="1"/>
  <c r="G141" i="9"/>
  <c r="C175" i="9" s="1"/>
  <c r="G109" i="9"/>
  <c r="C171" i="9" s="1"/>
  <c r="G32" i="9"/>
  <c r="G66" i="9"/>
  <c r="C169" i="9" s="1"/>
  <c r="G137" i="9"/>
  <c r="C174" i="9" s="1"/>
  <c r="G60" i="9"/>
  <c r="C187" i="9" s="1"/>
  <c r="G50" i="9"/>
  <c r="C185" i="9" s="1"/>
  <c r="G146" i="9"/>
  <c r="C179" i="9" s="1"/>
  <c r="G158" i="9"/>
  <c r="C180" i="9" s="1"/>
  <c r="G56" i="9"/>
  <c r="C186" i="9" s="1"/>
  <c r="G112" i="9"/>
  <c r="C172" i="9" s="1"/>
  <c r="G71" i="9"/>
  <c r="C170" i="9" s="1"/>
  <c r="G116" i="9"/>
  <c r="C173" i="9" s="1"/>
  <c r="C182" i="9" l="1"/>
  <c r="D181" i="9" s="1"/>
  <c r="D178" i="9"/>
  <c r="D168" i="9"/>
  <c r="E13" i="15"/>
  <c r="E27" i="2" l="1"/>
  <c r="E12" i="15" s="1"/>
  <c r="D144" i="9" l="1"/>
  <c r="D143" i="9"/>
  <c r="D142" i="9"/>
  <c r="D141" i="9"/>
  <c r="D133" i="9"/>
  <c r="D129" i="9"/>
  <c r="D128" i="9"/>
  <c r="D127" i="9"/>
  <c r="D126" i="9"/>
  <c r="D110" i="9"/>
  <c r="D109" i="9"/>
  <c r="D69" i="9"/>
  <c r="D66" i="9"/>
  <c r="D62" i="9"/>
  <c r="D61" i="9"/>
  <c r="D60" i="9"/>
  <c r="D58" i="9"/>
  <c r="D57" i="9"/>
  <c r="D56" i="9"/>
  <c r="D54" i="9"/>
  <c r="D53" i="9"/>
  <c r="D52" i="9"/>
  <c r="D51" i="9"/>
  <c r="D50" i="9"/>
  <c r="D48" i="9"/>
  <c r="D47" i="9"/>
  <c r="D46" i="9"/>
  <c r="D43" i="9"/>
  <c r="D41" i="9"/>
  <c r="D40" i="9"/>
  <c r="D38" i="9"/>
  <c r="D37" i="9"/>
  <c r="D36" i="9"/>
  <c r="D35" i="9"/>
  <c r="D34" i="9"/>
  <c r="D33" i="9"/>
  <c r="D32" i="9"/>
  <c r="D22" i="9"/>
  <c r="D21" i="9"/>
  <c r="D12" i="9"/>
  <c r="E12" i="9" s="1"/>
  <c r="F12" i="9" s="1"/>
  <c r="D11" i="9"/>
  <c r="E11" i="9" s="1"/>
  <c r="F11" i="9" s="1"/>
  <c r="D10" i="9"/>
  <c r="E10" i="9" s="1"/>
  <c r="F10" i="9" s="1"/>
  <c r="D30" i="9"/>
  <c r="D25" i="9"/>
  <c r="D20" i="9"/>
  <c r="E20" i="9" s="1"/>
  <c r="F20" i="9" s="1"/>
  <c r="D17" i="9"/>
  <c r="E17" i="9" s="1"/>
  <c r="F17" i="9" s="1"/>
  <c r="D16" i="9"/>
  <c r="E16" i="9" s="1"/>
  <c r="F16" i="9" s="1"/>
  <c r="D15" i="9"/>
  <c r="E15" i="9" s="1"/>
  <c r="F15" i="9" s="1"/>
  <c r="G10" i="9" l="1"/>
  <c r="D125" i="9"/>
  <c r="C177" i="9" l="1"/>
  <c r="D176" i="9" s="1"/>
  <c r="D188" i="9" s="1"/>
  <c r="E6" i="15" s="1"/>
  <c r="E16" i="15" s="1"/>
</calcChain>
</file>

<file path=xl/comments1.xml><?xml version="1.0" encoding="utf-8"?>
<comments xmlns="http://schemas.openxmlformats.org/spreadsheetml/2006/main">
  <authors>
    <author>Johanna Cortés Correa</author>
  </authors>
  <commentList>
    <comment ref="B60" authorId="0" shapeId="0">
      <text>
        <r>
          <rPr>
            <b/>
            <sz val="9"/>
            <color indexed="81"/>
            <rFont val="Tahoma"/>
            <family val="2"/>
          </rPr>
          <t>Johanna Cortés Correa:</t>
        </r>
        <r>
          <rPr>
            <sz val="9"/>
            <color indexed="81"/>
            <rFont val="Tahoma"/>
            <family val="2"/>
          </rPr>
          <t xml:space="preserve">
Se modificó el nombre de la actividad</t>
        </r>
      </text>
    </comment>
    <comment ref="B61" authorId="0" shapeId="0">
      <text>
        <r>
          <rPr>
            <b/>
            <sz val="9"/>
            <color indexed="81"/>
            <rFont val="Tahoma"/>
            <family val="2"/>
          </rPr>
          <t>Johanna Cortés Correa:</t>
        </r>
        <r>
          <rPr>
            <sz val="9"/>
            <color indexed="81"/>
            <rFont val="Tahoma"/>
            <family val="2"/>
          </rPr>
          <t xml:space="preserve">
Se modificó el nombre de la actividad</t>
        </r>
      </text>
    </comment>
    <comment ref="B62" authorId="0" shapeId="0">
      <text>
        <r>
          <rPr>
            <b/>
            <sz val="9"/>
            <color indexed="81"/>
            <rFont val="Tahoma"/>
            <family val="2"/>
          </rPr>
          <t>Johanna Cortés Correa:</t>
        </r>
        <r>
          <rPr>
            <sz val="9"/>
            <color indexed="81"/>
            <rFont val="Tahoma"/>
            <family val="2"/>
          </rPr>
          <t xml:space="preserve">
Se modificó el nombre de la actividad</t>
        </r>
      </text>
    </comment>
    <comment ref="B63" authorId="0" shapeId="0">
      <text>
        <r>
          <rPr>
            <b/>
            <sz val="9"/>
            <color indexed="81"/>
            <rFont val="Tahoma"/>
            <family val="2"/>
          </rPr>
          <t>Johanna Cortés Correa:</t>
        </r>
        <r>
          <rPr>
            <sz val="9"/>
            <color indexed="81"/>
            <rFont val="Tahoma"/>
            <family val="2"/>
          </rPr>
          <t xml:space="preserve">
Se modifico el nombre de la actividad</t>
        </r>
      </text>
    </comment>
  </commentList>
</comments>
</file>

<file path=xl/sharedStrings.xml><?xml version="1.0" encoding="utf-8"?>
<sst xmlns="http://schemas.openxmlformats.org/spreadsheetml/2006/main" count="1812" uniqueCount="1240">
  <si>
    <t xml:space="preserve">OFICINA ASESORA JURIDICA </t>
  </si>
  <si>
    <t xml:space="preserve">ACTIVIDAD </t>
  </si>
  <si>
    <t xml:space="preserve">INDICADOR </t>
  </si>
  <si>
    <t xml:space="preserve">META </t>
  </si>
  <si>
    <t>EJECUTADO</t>
  </si>
  <si>
    <t>PONDERADOR</t>
  </si>
  <si>
    <t>%  CUMPLIMIENTO</t>
  </si>
  <si>
    <t>02.01.10.03. Porcentaje de solicitudes de legalización, titulación o actualización tramitadas acumulados (%)</t>
  </si>
  <si>
    <t>02.01.06.03. Porcentaje de Conceptos y Consultas jurídicas tramitados acumulados (%)</t>
  </si>
  <si>
    <t>02.01.07.03. Porcentaje de Procesos Ejecutivos Coactivos registradas acumulados (%)</t>
  </si>
  <si>
    <t>02.01.09.03. Porcentaje de Actos administrativos que resuelven Recursos de Apelación y Revocatorias Directas proyectados acumulados (%)</t>
  </si>
  <si>
    <t>02.01.01.03. Porcentaje de Solicitudes de apoyo y asesoría jurídica atendidas acumulados (%)</t>
  </si>
  <si>
    <t>02.01.08.03. Porcentaje de Actas elaboradas del Consejo Directivo acumulados (%)</t>
  </si>
  <si>
    <t>02.01.02.03. Porcentaje de demandas y conciliaciones asignadas acumulados (%)</t>
  </si>
  <si>
    <t xml:space="preserve">Acuerdos y Resolucidiones expedidoxs por el ICA y recibidos acumalados / acuerdos y resoluciones expedidos por el ICA evacuados o revisados acumulados </t>
  </si>
  <si>
    <t>solicitudes de legalizacion actualización y titulación recibidas acumuladas / solicitudes de legalización titulación o actualización  tramitadas</t>
  </si>
  <si>
    <t>Conceptos y consultas recibidas acumuladas / conceptos y consultas tramitadas acumuladas</t>
  </si>
  <si>
    <t>Obligaciones recibidas acumuladas/ procesos ejecutivos coactivos registradas</t>
  </si>
  <si>
    <t xml:space="preserve">Recursos de apelacion y revocatorias recibidas de actos Administrativos / Actos administrativos que resuelven recursos de Apelación </t>
  </si>
  <si>
    <t>Solicitudes de apoyo y asesoria juridicas recibidas / solicitudes de apoyo jurídicas  atendidas</t>
  </si>
  <si>
    <t>Consejos Directivos celebrados acumulados / Actas elaboradas del Consejo Directivo acumulados</t>
  </si>
  <si>
    <t xml:space="preserve">Demandas y conciliaciones recibidas / demandas y conciliaciones asignadas </t>
  </si>
  <si>
    <t xml:space="preserve">VISIBILIDAD INSTITUCIONAL, PRODUCCIÓN Y DIVULGACIÓN DE INFORMACIÓN MSF A MEDIOS DE COMUNICACIÓN EXTERNOS E INTERNOS </t>
  </si>
  <si>
    <t>Número de agendas con medios de comunicación realizadas</t>
  </si>
  <si>
    <t xml:space="preserve">Número de agendas con medios de comunicación gestionadas o solicitadas </t>
  </si>
  <si>
    <t>Número de piezas divulgativas para visibilidad institucional realizadas</t>
  </si>
  <si>
    <t>Número de piezas divulgativas para visibilidad institucional gestionadas o solicitadas</t>
  </si>
  <si>
    <t>DISEÑO E IMPLEMENTACIÓN DE ESTRATEGIAS  DE COMUNICACIÓN DEL RIESGO REFERIDAS A PROGRAMAS SANITARIOS Y FITOSANITARIOS ESTRATEGICOS PARA LA ENTIDAD</t>
  </si>
  <si>
    <t>META</t>
  </si>
  <si>
    <t>% CUMPLIMIENTO</t>
  </si>
  <si>
    <t>ACCION ESTRATEGICA</t>
  </si>
  <si>
    <t>Número de campañas de comunicación internas y externas para visibilidad institucional ejecutadas</t>
  </si>
  <si>
    <t>Número de campañas de comunicación internas y externas para visibilidad institucional gestionadas o solicitadas</t>
  </si>
  <si>
    <t>Número de boletines de prensa publicados en la página web</t>
  </si>
  <si>
    <t>Número de boletines de prensa en la  página web gestionados o solicitados</t>
  </si>
  <si>
    <t>Número total de  publicaciones realizadas en las Redes Sociales Facebook y Twitter</t>
  </si>
  <si>
    <t>Número total de  publicaciones gestionadas o solicitadas en las Redes Sociales Facebook y Twitter</t>
  </si>
  <si>
    <t>Número de noticias del ICA publicadas por medios de comunicación externos</t>
  </si>
  <si>
    <t xml:space="preserve"> Número de noticias del ICA enviadas a medios de comunicación externos</t>
  </si>
  <si>
    <t>INDICADOR</t>
  </si>
  <si>
    <t>Número de campañas de comunicación del riesgo sanitario y fitosanitario realizadas</t>
  </si>
  <si>
    <t>Número de campañas de comunicación del riesgo sanitario y fitosanitario gestionadas o solicitadas</t>
  </si>
  <si>
    <t>Número de documentos técnicos referidos a programas sanitarios y fitosanitarios estratégicos producidos</t>
  </si>
  <si>
    <t>Número de documentos técnicos referidos a programas sanitarios y fitosanitarios estratégicos gestionados o solicitados</t>
  </si>
  <si>
    <t>Número de participacion en eventos y ferias  referidos a programas sanitarios y fitosanitarios estratégicos para la entidad realizados</t>
  </si>
  <si>
    <t>Número de participacion en eventos y ferias referidos a programas sanitarios y fitosanitarios estratégicos para la entidad  gestionados o solicitados</t>
  </si>
  <si>
    <t>TOTAL ANUAL (#)</t>
  </si>
  <si>
    <t>% cumplimiento</t>
  </si>
  <si>
    <t>ACCIÓN ESTRÉGICA</t>
  </si>
  <si>
    <t>IMPLEMENTACION Y MANTENIMIENTO DEL SISTEMA INTEGRADO DE INFORMACION</t>
  </si>
  <si>
    <t>MODERNIZACION Y MANTENIMIENTO DE LA INFRAESTRUCTURA TECNOLOGICA</t>
  </si>
  <si>
    <t>SERVICIO DE TRASMISION DE DATOS E INTERNET.</t>
  </si>
  <si>
    <t>VARIABLES (INDICADOR)</t>
  </si>
  <si>
    <t>Soluciones tecnologicas diseñadas</t>
  </si>
  <si>
    <t>Procesos implementados en el sistema de información</t>
  </si>
  <si>
    <t xml:space="preserve">Desarrollos informaticos adquiridos o actualizados </t>
  </si>
  <si>
    <t>Porcentaje de solicitudes atendidas (Servicios de soporte informático atendidos )</t>
  </si>
  <si>
    <t>Porcentaje de avance en la implementación de la norma ISO 27000</t>
  </si>
  <si>
    <t>No.  de mantenimientos, renovaciones y adquisiciones ejecutadas.</t>
  </si>
  <si>
    <t>Equipos de hardware adquiridos</t>
  </si>
  <si>
    <t>Talleres</t>
  </si>
  <si>
    <t xml:space="preserve">Disponibilidad mensual real prestada </t>
  </si>
  <si>
    <t>%</t>
  </si>
  <si>
    <t>EJECUCION</t>
  </si>
  <si>
    <t>% CUMPLIMIENTO OTI</t>
  </si>
  <si>
    <t>04.01.02.01 Número de Auditorías internas ejecutadas a Gerencias Seccionales Acumulado (No.)</t>
  </si>
  <si>
    <t>04.01.01.01 Número de Auditorías internas ejecutadas a oficinas de nivel central Acumulado (No.)</t>
  </si>
  <si>
    <t>04.01.03.01 Número de Informes y/o segumientos de Ley elaborados Acumulado (No.)</t>
  </si>
  <si>
    <t>04.01.04.01 Número de Capacitaciones realizadas en temas de Control Interno Acumulado (No.)</t>
  </si>
  <si>
    <t>Numero de Auditorias internas ejecutadas a Gerencias Seccionales</t>
  </si>
  <si>
    <t>Numero de auditorias internas ejecutadas a Oficinas de nivel central</t>
  </si>
  <si>
    <t>Numero de informes y/o seguimientos de Ley elaborados</t>
  </si>
  <si>
    <t>Numero de capacitaciones realizadas en temas de control interno</t>
  </si>
  <si>
    <t xml:space="preserve">% CUMPLIMIENTO </t>
  </si>
  <si>
    <t>DIRECCION TECNICA</t>
  </si>
  <si>
    <t>PROMEDIO RESULTADOS</t>
  </si>
  <si>
    <t>1, Consolidación de los servicios de los Laboratorios de Diagnostico Vegetal (LNDF, tratamientos cuarentenarios, cuarentena vegetal y OGM)(Fitopatologia y entomología).</t>
  </si>
  <si>
    <t>LABORATORIO NACIONAL DIAGNOSTICO FITOSANITARIO- LNDF (FITOPATOLOGIA Y ENTOMOLOGIA)</t>
  </si>
  <si>
    <t>Validar las pruebas estandarizadas</t>
  </si>
  <si>
    <t>Asegurar el mejoramiento en la capacidad analítica de los laboratorios</t>
  </si>
  <si>
    <t>05.01.05.03. Porcentaje de oportunidad en los reportes de muestras en LNDF Oficinas Nacionales.</t>
  </si>
  <si>
    <t>LABORATORIO NACIONAL DE ORGANISMOS GENETICAMENTE MODIFICADOS -OGM</t>
  </si>
  <si>
    <t xml:space="preserve">LABORATORIO NACIONAL DE CUARENTENA VEGETAL - LCV </t>
  </si>
  <si>
    <t>1, LABORATORIO NACIONAL DE TRATAMIENTOS CUARENTENARIOS LNTC</t>
  </si>
  <si>
    <t>3, Consolidación del servicio en el Laboratorio Nacional de Insumos Agricolas - LANIA.</t>
  </si>
  <si>
    <t>05.03.01.01.  No de requisitos de la norma implementados en el LANIA</t>
  </si>
  <si>
    <t>05.03.02.01.  Pruebas validadas LANIA</t>
  </si>
  <si>
    <t>05.03.03.01.  Número de pruebas acreditadas que se mantienen en LANIA</t>
  </si>
  <si>
    <t xml:space="preserve">05.03.04.01. Número de laboratorios que superan el 50% de los requisitos de mejoramiento de capacidad analítica.(LANIA) </t>
  </si>
  <si>
    <t>05.03.05.03. Porcentaje de oportunidad en los resportes de muestras en el LANIA  =  (N° de reportes  de muestras finalizados dentro del tiempo de respuesta./ N°muetras analizadas.)   x 100</t>
  </si>
  <si>
    <t>5, Consolidación del servicio en la Red oficial de Diagnóstico Fitosanitario.</t>
  </si>
  <si>
    <t>Implementar los requisitos de la Norma 17025   en el laboratorio Red oficial de Diagnóstico Fitosanitario.</t>
  </si>
  <si>
    <t>Acreditar pruebas</t>
  </si>
  <si>
    <t>7, Fortalecimiento de la red oficial de Semillas.</t>
  </si>
  <si>
    <t>% CUMPLIMIENTO DIRECCION TECNICA ANALISIS Y DIAGNOSTICO VETERINARIO</t>
  </si>
  <si>
    <t>2,Consolidación del servicio en el Laboratorio Nacional de Diagnóstico Veterinario - LNDV.</t>
  </si>
  <si>
    <t>05.02.01.01.  No de requisitos de las BPL implementados en el LNDV</t>
  </si>
  <si>
    <t>05.02.02.01. Pruebas validadas LNDV</t>
  </si>
  <si>
    <t>05.02.03.01.  Número de pruebas acreditadas que se mantienen en LNDV</t>
  </si>
  <si>
    <t>05.02.03.02. Número de nuevas pruebas acreditadas en LNDV</t>
  </si>
  <si>
    <t xml:space="preserve">05.02.04.01. Número de laboratorios que superan el 50% de los requisitos de mejoramiento de capacidad analítica.(LNDV) </t>
  </si>
  <si>
    <t>05.02.05.03. Porcentaje de oportunidad en los reportes de análisis en LNDV   =  (N° de reportes  de análisis realizados dentro del tiempo de respuesta./ N° análisis realizados.)   x 100</t>
  </si>
  <si>
    <t>4. Consolidación del servicio en el Laboratorio Nacional de Insumos Pecuarios - LANIP.</t>
  </si>
  <si>
    <t>05.04.05.03. Porcentaje de oportunidad en los reportes de muestras. (LANIP)   =  (N° de reportes  de muestras finalizados dentro del tiempo de respuesta./ N°muetras analizadas.)   x 100</t>
  </si>
  <si>
    <t>6. Consolidación del servicio en la red oficial de laboratorios de Diagnóstico Veterinario y Fortalecimiento de la red oficial de Brucelosis.</t>
  </si>
  <si>
    <t>05.06.05.03. Porcentaje de oportunidad en los reportes de análisis en LANASE  =  (N° de reportes  de análisis realizados dentro del tiempo de respuesta./ N° análisis realizados.)   x 100</t>
  </si>
  <si>
    <t>8. Gestión para el mejoramiento de la capacidad operativa de los laboratorios del ICA.</t>
  </si>
  <si>
    <t>05.08.05.03. Porcentaje de solicitudes atendidas  para mantenimiento correctivo e imprevistos en los sistemas mecánicos, electromecánicos o eléctricos en los laboratorios de la SAD =  (Número de solicitudes atendidas /Número de solicitudes recibidas para  mantenimientos correctivo por imprevistos) X 100</t>
  </si>
  <si>
    <t>9. Consolidación de los servicios del laboratorio de Soporte Interno en Metrología</t>
  </si>
  <si>
    <t xml:space="preserve">10.09.01.03. Porcentaje  de oportunidad del servicio de calibración, verificación y  calificación en el LASIM.=(Número de informes de calibración, verificación o calificación dentro de tiempo de respuesta y que correspondan a la fecha de corte/ Total de número de equipos de interés metrológico) *100   
</t>
  </si>
  <si>
    <t>10.09.02.01. Número de laboratorios visitados para verificar la implementación de la gestión metrológica  en los laboratorios de la SAD.</t>
  </si>
  <si>
    <t>05.09.03.01.  No de requisitos de la norma implementados</t>
  </si>
  <si>
    <t>10.09.03.03. Porcentaje de cumplimiento de la norma ISO 17025:2017 en el Laboratorio de Soporte Interno en Metrología -LASIM</t>
  </si>
  <si>
    <t>05.09.05.02.  Número de nuevas pruebas para acreditar</t>
  </si>
  <si>
    <t>10.09.06.01. Número de laboratorios que superan el 50% de los requisitos de mejoramiento de capacidad analítica. (LASIM)</t>
  </si>
  <si>
    <t>10. Fortalecimiento del sistema de registro y autorización de los laboratorios</t>
  </si>
  <si>
    <t>10.10.01.03. Porcentaje de oportunidad en la gestión de trámites a laboratorios externos= (Número total de solicitudes atendidas oportunamente  / Número de trámites atendidos)</t>
  </si>
  <si>
    <t>05.01.01.01.No de requisitos de la norma implementados en el LNDF</t>
  </si>
  <si>
    <t>05.01.02.01.Pruebas validadas LNDF</t>
  </si>
  <si>
    <t>05.01.05.01. No de reportes de muestras finalizados dentro del tiempo de respuesta.</t>
  </si>
  <si>
    <t>Asegurar la respuesta oportuna en la atención y análisis de las muestras.</t>
  </si>
  <si>
    <t>Plantilla consolidada de indicadores DT</t>
  </si>
  <si>
    <t>05.01.04.01. Número de laboratorios con mejoramiento de capacidad analítica</t>
  </si>
  <si>
    <t>05.01.05.02. Número de muestras  analizadas</t>
  </si>
  <si>
    <t>05.01.05.04. Numero de análisis realizados</t>
  </si>
  <si>
    <t>05.01.06.01. No de requisitos de la norma implementados en el OGM</t>
  </si>
  <si>
    <t>05.01.09.01. Número de laboratorios que superan el 50% de los requisitos de mejoramiento de capacidad analítica. (OGM)</t>
  </si>
  <si>
    <t>05.01.10.01. No de reportes de muestras finalizados dentro del tiempo de respuesta.</t>
  </si>
  <si>
    <t>05.01.10.02. Número de muestras  analizadas</t>
  </si>
  <si>
    <t>05.01.10.03. Porcentaje de oportunidad en los reportes de muestras en el Laboratorio (OGM)</t>
  </si>
  <si>
    <t>05.01.10.04.  Numero de análisis realizados</t>
  </si>
  <si>
    <t>05.01.11.01.  No de requisitos de la norma implementados en el LCV</t>
  </si>
  <si>
    <t>05.01.14.01. Número de laboratorios que superan el 50% de los requisitos de mejoramiento de capacidad analítica. (LCV)</t>
  </si>
  <si>
    <t>05.01.15.01. No de reportes de muestras finalizados dentro del tiempo de respuesta.</t>
  </si>
  <si>
    <t>05.01.15.02.  Número de muestras  analizadas</t>
  </si>
  <si>
    <t>05.01.15.03. Oportunidad  en los  reportes de muestras   =  (N° de reportes  de muestras finalizados dentro del tiempo de respuesta./ N°muetras analizadas.)   x 100</t>
  </si>
  <si>
    <t>05.01.15.04.  Numero de análisis realizados</t>
  </si>
  <si>
    <t>05.01.16.01 No de requisitos de la norma implementados LNTC</t>
  </si>
  <si>
    <t>05.01.17.01. No de requisitos de la norma implementados LCIPE</t>
  </si>
  <si>
    <t>05.01.18.01.  No de requisitos de la norma implementados LTC - Ibagué</t>
  </si>
  <si>
    <t xml:space="preserve"> 05.01.19.01. Número de proyectos relacionados con tratamientos cuarentenarios fórmulados (LTC)</t>
  </si>
  <si>
    <t>05.01.19.02.  No de proyectos requeridos  y/o priorizados de acuerdo a plan de trabajo del año.</t>
  </si>
  <si>
    <t>05.01.19.03. Porcentaje de proyectos formulados de tratamientos cuarentenarios (LTC).= (N° de proyectos formulados en el periodo / N° de proyectos requeridos y/o priorizados.) x 100</t>
  </si>
  <si>
    <t>05.01.19.04. Número de proyectos de investigación en ejecución</t>
  </si>
  <si>
    <t>05.01.19.06.  Número de documentos de investigación  en proceso de revisión  ó revisados y aprobados  para publicación.</t>
  </si>
  <si>
    <t>05.01.20.01.  Número de laboratorios que superan el 50% de los requisitos de mejoramiento de capacidad analítica</t>
  </si>
  <si>
    <t>05.01.21.01.  Número de equipos verificados de acuerdo a  los protocoloa  de tratamientos cuarentenarios.</t>
  </si>
  <si>
    <t>05.01.21.02. No de solicitudes de equipos a   verificar de acuerdo a   protocolos de tratamientos cuarentenario.</t>
  </si>
  <si>
    <t/>
  </si>
  <si>
    <t>05.01.22.01.  No de eventos de Educomunicación realizados</t>
  </si>
  <si>
    <t xml:space="preserve"> 05.01.22.02.  No de proyectos finalizados y/o que requieren divulgación.</t>
  </si>
  <si>
    <t>05.01.22.03. Porcentaje de cumplimiento de la educomunicación en tratamientos cuarentenarios.  = No de eventos de Educomunicación realizados/  No de proyectos finalizados y/o que requieren divulgación.</t>
  </si>
  <si>
    <t>05.02.05.01. No de reportes de análisis finalizados dentro del tiempo de respuesta.</t>
  </si>
  <si>
    <t>05.02.05.02. Número de análisis realizados</t>
  </si>
  <si>
    <t>05.02.05.04.  Numero de muestras análizadas</t>
  </si>
  <si>
    <t>05.03.05.01.  No de reportes de muestras finalizados dentro del tiempo de respuesta.</t>
  </si>
  <si>
    <t>05.03.05.02. Número de muestras  analizadas</t>
  </si>
  <si>
    <t>05.03.05.04.  Numero de análisis realizados</t>
  </si>
  <si>
    <t>05.04.01.01. No de requisitos de las BPL implementados en el LANIP</t>
  </si>
  <si>
    <t>05.04.02.01. Pruebas validadas LANIP</t>
  </si>
  <si>
    <t>05.04.03.01.  Número de pruebas acreditadas que se mantienen en LANIP</t>
  </si>
  <si>
    <t>05.04.03.02. Número de nuevas pruebas acreditadas en LANIP</t>
  </si>
  <si>
    <t xml:space="preserve">05.04.04.01. Número de laboratorios que superan el 50% de los requisitos de mejoramiento de capacidad analítica.(LANIP) </t>
  </si>
  <si>
    <t>05.04.05.01.  No de reportes de muestras finalizados dentro del tiempo de respuesta.</t>
  </si>
  <si>
    <t>05.04.05.02. Número de muestras  analizadas</t>
  </si>
  <si>
    <t>05.04.05.04.  Numero de análisis realizados</t>
  </si>
  <si>
    <t>10.06.01.01. Número de requisitos de las BPL implementados en la Red Oficial de LDV</t>
  </si>
  <si>
    <t>05.06.03.02.Número de nuevas pruebas acreditadas en RED LDV</t>
  </si>
  <si>
    <t xml:space="preserve">10.06.02.01. Número de pruebas validadas en la Red Oficial de LDV. </t>
  </si>
  <si>
    <t>05.06.04.01. Número de laboratorios que superan el 50% de los requisitos de mejoramiento de capacidad analítica. (Red Oficial de LDV)</t>
  </si>
  <si>
    <t>05.06.05.01.  No de reportes de análisis finalizados dentro del tiempo de respuesta.</t>
  </si>
  <si>
    <t>05.06.05.02. Número de análisis realizados</t>
  </si>
  <si>
    <t>05.06.05.04.  Numero de muestras análizadas</t>
  </si>
  <si>
    <t>Lista de chequeo</t>
  </si>
  <si>
    <t>Informe de validación</t>
  </si>
  <si>
    <t>Actividades que cumplen con un 50 % minimo de ejecución y solo con meta propuesta</t>
  </si>
  <si>
    <t>05.08.01.01. Número de eventos de formación realizados de acuerdo con el programa establecido.</t>
  </si>
  <si>
    <t>05.08.02.01. Número de auditorias internas realizadas  para verificar el cumplimiento de la norma técnica NTC 17025.</t>
  </si>
  <si>
    <t>05.08.03.01. Número de visitas realizadas a los laboratorios de  SAD, para el mejoramiento de la capacidad operativa en los laboratorios.</t>
  </si>
  <si>
    <t>05.08.04.01.  Número de equipos con mantenimiento preventivo</t>
  </si>
  <si>
    <t xml:space="preserve">05.08.05.01.  Número de solicitudes atendidas para  mantenimiento correctivo e imprevistos en los laboratorios de la SAD. </t>
  </si>
  <si>
    <t xml:space="preserve">05.08.05.02. Número de solicitudes recibidas para  mantenimiento correctivo a equipos e imprevistos  en los laboratorios de la SAD. </t>
  </si>
  <si>
    <t>05.09.01.01. Número de informes de calibración, verificación o calificación dentro de tiempo de respuesta y que correspondan a la fecha de corte.</t>
  </si>
  <si>
    <t>05.09.01.02. Número de equipos de interés metrológico intervenidos para verificación, calibración y calificación por el personal del LASIM.</t>
  </si>
  <si>
    <t>05.09.03.02.  No de requisitos de la norma que aplican.</t>
  </si>
  <si>
    <t>05.09.05.01.  Número de pruebas acreditadas que se mantienen</t>
  </si>
  <si>
    <t xml:space="preserve">05.10.01.01.  Número de solicitudes  de reconocimiento, modificación o cancelación de los laboratorios externos de registro y autorización  atendidas oportunamente
</t>
  </si>
  <si>
    <t>05.10.01.02.  Número de trámites atendidos  de reconocimiento, modificación o cancelación de los laboratorios externos de registro y autorización.</t>
  </si>
  <si>
    <t xml:space="preserve">05.10.01.04. Número de solicitudes para trámite de reconocimiento, modificación o cancelación de los laboratorios externos de registro y autorización  recibidas. </t>
  </si>
  <si>
    <t>05.10.02.01 Número de seguimientos a laboratorios registrados y  autorizados.</t>
  </si>
  <si>
    <t>Oficios o resolución</t>
  </si>
  <si>
    <t>CONTROL TÉCNICO A LAS SEMILLAS, BIOSEGURIDAD Y DERECHOS DE OBTENTOR</t>
  </si>
  <si>
    <t xml:space="preserve">Verificación de hectáreas sembradas con semilla certificada </t>
  </si>
  <si>
    <t>Semilla Certificada (2 Verificación de semillas producida y/o importada)</t>
  </si>
  <si>
    <t>Inspección, vigilancia y control a  Viveros</t>
  </si>
  <si>
    <t>Registro de  Viveros</t>
  </si>
  <si>
    <t xml:space="preserve">Número de brigadas de control y vigilancia de la comercialización de semillas y viveros. </t>
  </si>
  <si>
    <t>Evaluaciones pos - Registro de materiales vegetales realizadas</t>
  </si>
  <si>
    <t>Muestreos en control en comercialización de semillas</t>
  </si>
  <si>
    <t>Supervisión a las Pruebas de Evaluación Agronómica de cultivares</t>
  </si>
  <si>
    <t>Eventos de transferencia sobre producción, comercialización, uso de semillas y material vegetal de propagación</t>
  </si>
  <si>
    <t xml:space="preserve">Visita a productores y/o distribuidores de semillas </t>
  </si>
  <si>
    <t>Retenes de Movilización de material de propagación vegetal</t>
  </si>
  <si>
    <t>Pruebas de Bioseguridad para OVM</t>
  </si>
  <si>
    <t>Seguimiento y control a cultivos OVM</t>
  </si>
  <si>
    <t>Atención de solicitudes presentadas para OVM de origen vegetal</t>
  </si>
  <si>
    <t xml:space="preserve">Establecimiento de Pruebas de Distinguibilidad, Homogeneidad y Estabilidad </t>
  </si>
  <si>
    <t xml:space="preserve">Incremento de Variedades Vegetales Protegidas </t>
  </si>
  <si>
    <t>ACUMULADO</t>
  </si>
  <si>
    <t>% AVANCE</t>
  </si>
  <si>
    <t xml:space="preserve">DETECCIÓN, CONTROL Y ERRADICACIÓN - PLAN NACIONAL DE MOSCA DE LA FRUTA -PNMF- </t>
  </si>
  <si>
    <t>Determinar la distribución de especies de moscas de la fruta de los géneros Anastrepha  y Ceratitis en rutas oficiales.</t>
  </si>
  <si>
    <t>Establecer los hospedantes de las especies de moscas de la fruta.</t>
  </si>
  <si>
    <t>Vigilancia de zonas con alto de riesgo de establecimiento (aeropuertos, puertos, pasos fronterizos y centrales de abastos) de especies exóticas de moscas de la fruta.</t>
  </si>
  <si>
    <t>Establecer los hospedantes de las especies de moscas de la fruta dentro del área declarada (Valle del Cauca, Altiplano Cundiboyacense, Antioquia y Cordoba).</t>
  </si>
  <si>
    <t>Determinar la condición de hospedante de especies frutales para moscas de la fruta (pasifloras en Huila, pitahaya en Valle del Cauca, cucurbitaceas en el Meta y Uchuva en Norte de Santander)</t>
  </si>
  <si>
    <t>VIGILANCIA DE PLAGAS DE CONTROL OFICIAL Y ESTATUS FITOSANITARIO</t>
  </si>
  <si>
    <t>Actualización de estatus fitosanitario de especies vegetales en el SIPCO (Sistema de Información de Plagas de Colombia).</t>
  </si>
  <si>
    <t>Caracterizaciones fitosanitarias de especies vegetales para procesos de adminisbilidad fitosanitaria.</t>
  </si>
  <si>
    <t>Actualización del estatus fitosanitario del país a partir del proceso de Vigilancia específica.</t>
  </si>
  <si>
    <t>Episodios inusuales atendidos.</t>
  </si>
  <si>
    <t>VIGILANCIA DE PLAGAS DE CONTROL OFICIAL, ESTATUS FITOSANITARIO Y REGISTROS</t>
  </si>
  <si>
    <t>VIGILANCIA FITOSANITARIA EN CITRICOS PARA HBL Y OTRAS PLAGAS CUARENTENARIAS</t>
  </si>
  <si>
    <t>Realización de visitas de rastreo para la detección de HLB y Diaphorina citri y otras plagas cuarentenarias.</t>
  </si>
  <si>
    <t>Seguimiento a predios sensores para la detección de HLB y Diaphorina citri.</t>
  </si>
  <si>
    <t>Elaboración de boletines epidemiológicos</t>
  </si>
  <si>
    <t>Difusión de información sobre HLB  de los citricos y su vector y otras plagas cuarentenarias.</t>
  </si>
  <si>
    <t>Area asperjada en la Guajira para bajar poblaciones del insecto vector de HLB.</t>
  </si>
  <si>
    <t>IMPLEMENTACIÓN DEL PLAN DE TRABAJO PARA LA EXPORTACIÓN DE AGUACATE HASS</t>
  </si>
  <si>
    <t>Visitas realizadas de captura de información sobre predios y plagas cuarentenarias priorizadas en aguacate hass y otras variedades</t>
  </si>
  <si>
    <t>Área atendida en la caracterización, diagnóstico, rastreo y vigilancia para la implementación del plan de trabajo para la exportación</t>
  </si>
  <si>
    <t>Difusión de información sobre la implementación del plan operativo de trabajo para la exportación.</t>
  </si>
  <si>
    <t>VIGILANCIA FITOSANITARIA DE PREDIOS Y EMPRESAS EXPORTADORAS DE VEGETALES FRESCOS Y EMPRESAS O PLANTAS DE TRATAMIENTO DE EMBALAJES DE MADERA, SEGÚN NIMF15</t>
  </si>
  <si>
    <t>Visitas técnicas a predios productores de vegetales para la exportacion en fresco (En trámite y registrados)</t>
  </si>
  <si>
    <t>Visitas tecnicas a exportadores y plantas empacadoras de vegetales para la exportación en fresco (En trámite y registrados)</t>
  </si>
  <si>
    <t>Eventos de Educomunicación relacionados con la exportación de vegetales frescos (Normatividad, planes fitosanitarios, planes de trabajo, informes técnicos, etc)</t>
  </si>
  <si>
    <t>Atención a los trámites relacionados con el registro y seguimiento de predios, exportadores y plantas empacadoras de vegetales para la exportación en fresco.</t>
  </si>
  <si>
    <t>CONTROL TÉCNICO EN LA PRODUCCIÓN Y COMERCIALIZACIÓN DE INSUMOS AGRÍCOLAS</t>
  </si>
  <si>
    <t>Almacenes comercializadores de insumos agrícolas supervisados y controlados</t>
  </si>
  <si>
    <t xml:space="preserve">Atención a las solicitudes de Registro de almacenes de Insumos Agrícolas </t>
  </si>
  <si>
    <t>Muestreo de Insumos Agrícolas para análisis de calidad</t>
  </si>
  <si>
    <t>Porcentaje de solicitudes de registro de empresas productoras, comercializadoras, importadoras, formuladoras de insumos agrícolas atendidas</t>
  </si>
  <si>
    <t>Porcentaje de solicitudes de registro de productos (insumos agrícolas) atendidas</t>
  </si>
  <si>
    <t>Aprobacion de Protocolos de pruebas de eficacia de insumos agrícolas</t>
  </si>
  <si>
    <t xml:space="preserve">Eventos de transferencia sobre producción, comercialización, y uso de insumos </t>
  </si>
  <si>
    <t>PROTECCIÓN FITOSANITARIA EN CULTIVOS DE PLÁTANO Y BANANO</t>
  </si>
  <si>
    <t>PROTECCIÓN FITOSANITARIA SOBRE LAS PRINCIPALES ESPECIES AGRÍCOLAS DEL PAIS.</t>
  </si>
  <si>
    <t>ATENCIÓN OPORTUNA DE EMERGENCIAS FITOSANITARIAS</t>
  </si>
  <si>
    <t>VIGILANCIA Y MANEJO DE PC EN CULTIVOS DE PALMA DE ACEITE</t>
  </si>
  <si>
    <t>CONTROL Y MANTENIMIENTO DE ÁREAS LIBRES Y DE BAJA PREVALENCIA EN LOS CULTIVOS ORNAMENTALES Y DE ALGODÓN</t>
  </si>
  <si>
    <t>EJERCER CONTROL Y ERRADICACIÓN DE PLAGAS Y ENFERMNEDADES</t>
  </si>
  <si>
    <t>PROGRAMA DE VIGILANCIA FITOSANITARIA FORESTAL</t>
  </si>
  <si>
    <t>IMPLEMENTACIÓN DEL SISTEMA DE SUPERVISIÓN Y CERTIFICACIÓN DE LA INOCUIDAD EN LA PRODUCCIÓN AGRÍCOLA</t>
  </si>
  <si>
    <t>ACTIVIDADES</t>
  </si>
  <si>
    <t xml:space="preserve">CONTROL TÉCNICO EN LA PRODUCCIÓN Y COMERCIALIZACIÓN DE SEMILLAS </t>
  </si>
  <si>
    <t>CONTROL TÉCNICO EN LA PRODUCCIÓN Y COMERCIALIZACIÓN DE SEMILLAS</t>
  </si>
  <si>
    <t>BIOSEGURIDAD PARA OVM DE ORIGEN VEGETAL</t>
  </si>
  <si>
    <t>DERECHOS DE OBTENTOR</t>
  </si>
  <si>
    <t xml:space="preserve">Área en hectareas con inspección o vigilancia, seguimiento  y control fitosanitario a cultivos de plátano y banano </t>
  </si>
  <si>
    <t>Supresión de focos con Moko en cultivos de Plátano y Banano medida en numeros de focos</t>
  </si>
  <si>
    <t>Educomunicación en manejo integrado de plagas en cultivo de plátano y banano priorizadas</t>
  </si>
  <si>
    <t>Área en hectareas  con inspeccion vigilancia y control para los riesgos fitosanitarios priorizados en cultivos de Arroz</t>
  </si>
  <si>
    <t>Evaluación Epidemiológica de Problemas Fitosanitarios en zonas productoras de arroz.</t>
  </si>
  <si>
    <t>Educomunicación en manejo integrado de plagas priorizadas  en cultivos de Arroz.</t>
  </si>
  <si>
    <t>Implementación control fitosanitario en parcelas demostrativas en Cacao.</t>
  </si>
  <si>
    <t>Educomunicación en manejo integrado de plagas priorizadas  en cultivos de Cacao.</t>
  </si>
  <si>
    <t>Educomunicación en manejo integrado de plagas priorizadas  en cultivos de Caña.</t>
  </si>
  <si>
    <t>Educomunicación en manejo integrado de plagas priorizadas  en cultivos de Caucho.</t>
  </si>
  <si>
    <t>Área  en hectáreas  con inspección, vigilancia y control para las plagas priorizadas en cultivos de hortalizas-aromáticas (Cebolla: pudricion nauseabunda, Peronospora destructor; Género Allium: Puccinia allii, Berenjena: Ralstonia solanacearum, Fusarium sp.  Fresa: Pudrición negra, Fusarium sp. Xanthomonas fragariae, Verticillium sp., Phytophthora fragariae, plagas emergentes, ; Ñame: virus, pudrición tuberculo, Sábila: pudrición fétida, pudriciones de raíz, Tomate: virus,  mosca blanca, Ralstonia solanacearum; Aromáticas trips, escamas, mosca blanca, plagas emergentes). Cruciferas: Plasmodiophora brassicae.</t>
  </si>
  <si>
    <t>Educomunicación en manejo integrado de plagas en hortalizas-aromáticas priorizadas</t>
  </si>
  <si>
    <t>Diagnóstico fitosanitario hortalizas-aromáticas priorizadas</t>
  </si>
  <si>
    <t xml:space="preserve">Implementación de plan de manejo de Trips y Escamas en aromáticas registradas </t>
  </si>
  <si>
    <t>Área  en hectáreas  con inspección vigilancia y control para los riesgos fitosanitarios priorizados en el cultivo de cafe , en plagas como el mal rosado, Gotera y cochinillas harinosas del Café.  Plagas como broca y roya se haran acciones de intervencion cuando sean necesarios.</t>
  </si>
  <si>
    <t>Educomunicación en manejo integrado de plagas priorizadas  en cultivos de Café.</t>
  </si>
  <si>
    <t>Área  en hectareas  con inspeccion vigilancia y control para los riesgos fitosanitarios priorizadosc en cultivos de Yuca en Gusano Cachon, Mosca Blanca y Cuero de Sapo</t>
  </si>
  <si>
    <t xml:space="preserve">Área  en hectareas  con inspeccion vigilancia y control para los riesgos fitosanitarios priorizadosc en cultivos de Cereales. (Maíz: Mildeo velloso, Mancha de asfalto y pudricion de mazorca) </t>
  </si>
  <si>
    <t>Educomunicación en manejo integrado de plagas priorizadas  en cultivos de Cereales.</t>
  </si>
  <si>
    <t xml:space="preserve">Área  en hectareas  con inspeccion vigilancia y control para los riesgos fitosanitarios priorizados en cultivos de Leguminosas. (Soya: Roya y Mancha Anillada) </t>
  </si>
  <si>
    <t xml:space="preserve">Área bajo inspección, vigilancia y control en cultivos de Chontaduro </t>
  </si>
  <si>
    <t>Educomunicación en manejo integrado de plagas priorizadas  en cultivos de Chontaduro.</t>
  </si>
  <si>
    <t>Área bajo inspección, vigilancia y control en cultivos de  Coco</t>
  </si>
  <si>
    <t>Educomunicación en manejo integrado de plagas priorizadas  en cultivos de Coco.</t>
  </si>
  <si>
    <t>Vigilancia y control de langosta llanera</t>
  </si>
  <si>
    <t>Educomunicación en manejo integrado de langosta llanera</t>
  </si>
  <si>
    <t>Hectáreas de las principales especies Agrícolas del país monitoreadas y controladas</t>
  </si>
  <si>
    <t>Emergencia Fitosanitaria Pudrición Radical en cultivos de aguacate en los montes de maria departamentos de Bolivar y Sucre.</t>
  </si>
  <si>
    <t>VIGILANCIA Y MANEJO DE PUDRICIÓN DEL COGOLLO EN CULTIVOS DE PALMA DE ACEITE</t>
  </si>
  <si>
    <t>Área con inspección o vigilancia, seguimiento  y control fitosanitario a cultivos de Palma de Aceite en  plagas de control oficial</t>
  </si>
  <si>
    <t>Solicitudes de Registros de predios nuevos</t>
  </si>
  <si>
    <t>Educomunicación en manejo integrado de plagas priorizadas  en cultivos de Palma de Aceite.</t>
  </si>
  <si>
    <t>Área  en hectareas con inspección o vigilancia, seguimiento  y control fitosanitario a cultivos de algodón.</t>
  </si>
  <si>
    <t xml:space="preserve">Mantenimiento de Áreas Libres de Picudo del Algodón.
(Antioquia, Cauca, Casanare, Guaviare  Meta y Vichada)
</t>
  </si>
  <si>
    <t>Mantenimiento de la red de monitoreo del picudo (Departamentos productores)</t>
  </si>
  <si>
    <t>Área en hectareas con inspección o vigilancia, seguimiento  y control fitosanitario a cultivos  de ornamentales con destino al mercado nacional.</t>
  </si>
  <si>
    <t>Área en hectareas con inspección o vigilancia, seguimiento  y control fitosanitario a cultivos  registrados de ornamentales de exportación.</t>
  </si>
  <si>
    <t>Inspección, vigilancia, seguimiento  y control fitosanitario a empresas registradas para exportacion de flores y follajes ornamentales</t>
  </si>
  <si>
    <t>Mantenimiento de Áreas Libres de Roya Blanca del Crisantemo (Antioquia, Caldas, Cauca y Quindio)</t>
  </si>
  <si>
    <t>Atención de brotes de RBC en cultivos de pompón y crisantemo.</t>
  </si>
  <si>
    <t>Ubicación y puesta en marcha de Puestos de Control para la movilizacion de material vegetal.</t>
  </si>
  <si>
    <t>Educomunicación en Normatividad y funcionamiento del Control fitosanitario a la movilizacion de material vegetal.</t>
  </si>
  <si>
    <t xml:space="preserve">Brigadas de control fitosanitario a la movilizacion de material vegetal. </t>
  </si>
  <si>
    <t>Registro de cultivos forestales y sistemas agroforestales con fines comerciales.</t>
  </si>
  <si>
    <t>Control a la movilización de productos de transformación primaria provenientes de cultivos forestales y/o sistemas agroforestales registrados con fines comerciales.</t>
  </si>
  <si>
    <t>Visitas de seguimiento a empresas o plantas de tratamiento de embalajes de madera. NIMF 15.</t>
  </si>
  <si>
    <t>Predios certificados en buenas practicas Agrícolas - BPA</t>
  </si>
  <si>
    <t>Continuar y ampliar la base de predios certificados en BPA.</t>
  </si>
  <si>
    <t xml:space="preserve">Visitas de seguimiento y/o pre auditoría a predios </t>
  </si>
  <si>
    <t>AVANCE %</t>
  </si>
  <si>
    <t>% AJUSTADO</t>
  </si>
  <si>
    <t>RESULTADO PROMEDIO</t>
  </si>
  <si>
    <t>VIGILANCIA FITOSANITARIA EN CITRICOS PARA HLB Y OTRAS PLAGAS CUARENTENARIAS</t>
  </si>
  <si>
    <t>PLAN ESTRATEGICO</t>
  </si>
  <si>
    <t>ALIAS</t>
  </si>
  <si>
    <t>SOPORTE</t>
  </si>
  <si>
    <t>INSPECCION Y SEGUIMIENTO DE LAS IMPORTACIONES AGROPECUARIAS Y LOS MEDIOS DE TRANSPORTE QUE LLEGAN O INGRESEN AL PAIS, POR VIA MARITIMA, FLUVIAL, AREA O TERRESTRE</t>
  </si>
  <si>
    <t>Inspección sanitaria de importación de animales y sus productos</t>
  </si>
  <si>
    <t>Número de envíos inspeccionados (Cargamentos pecuarios inspeccionados)</t>
  </si>
  <si>
    <t xml:space="preserve">Certificados de inspección sanitaria CIS.
</t>
  </si>
  <si>
    <t xml:space="preserve">No de cargamentos pecuarios interceptados </t>
  </si>
  <si>
    <t>Comprobante de Retención de Animales, Vegetales o sus Productos</t>
  </si>
  <si>
    <t xml:space="preserve">Inspección fitosanitaria de las plantas, productos vegetales y artículos reglamentados de importación. </t>
  </si>
  <si>
    <t>Número de envíos Inspeccionados. (Cargamentos agrícolas inspeccionados)</t>
  </si>
  <si>
    <t>Certificado Fitosanitario para Nacionalización CFN</t>
  </si>
  <si>
    <t>Número de envíos interceptados.</t>
  </si>
  <si>
    <t>Aviso Nacional de intercepción.</t>
  </si>
  <si>
    <t>Inspección sanitaria y / o fitosanitaria de paquetes en aduanas postales y correos</t>
  </si>
  <si>
    <t xml:space="preserve">Número de paquetes inspeccionados </t>
  </si>
  <si>
    <t>Registro de Inspeccion de correo aereo.</t>
  </si>
  <si>
    <t>Número de paquetes retenidos</t>
  </si>
  <si>
    <t xml:space="preserve">Comprobante de Retención de Animales, Vegetales o sus Productos </t>
  </si>
  <si>
    <t>Inspección sanitaria y fitosanitaria a vehiculos terrestres</t>
  </si>
  <si>
    <t>Número de vehiculos inspeccionados</t>
  </si>
  <si>
    <t xml:space="preserve">Libro Registro de inspección de vehículos terrestres </t>
  </si>
  <si>
    <t>Número de vehiculos rechazados</t>
  </si>
  <si>
    <t>Libro Registro de inspección de vehículos terrestres</t>
  </si>
  <si>
    <t>Inspección sanitaria y fitosanitaria en motonaves y naves de transporte maritimo y fluvial internacional.</t>
  </si>
  <si>
    <t>Número de buques inspeccionados</t>
  </si>
  <si>
    <t xml:space="preserve">Acta de recepción de Buques
</t>
  </si>
  <si>
    <t>Inspección sanitaria y fitosanitaria de equipajes  de pasajeros de vuelos internacionales</t>
  </si>
  <si>
    <t>Número de vuelos inspeccionados.</t>
  </si>
  <si>
    <t xml:space="preserve">Registro diario de Vuelos Internacionales </t>
  </si>
  <si>
    <t xml:space="preserve">Número de equipajes rechazados </t>
  </si>
  <si>
    <t>Comprobante de Retención de Animales, Vegetales o sus Productos forma 704</t>
  </si>
  <si>
    <t>Cuarentena posentrada a material vegetal importado</t>
  </si>
  <si>
    <t>07.01.07.01. Número de envíos en cuarentena posentrada en material vegetal importado Oficinas NacionalesAcumulado</t>
  </si>
  <si>
    <t>IND_SPF_OFN_ACE01_ACT07_VAR01</t>
  </si>
  <si>
    <t>Acta de ingreso a Cuarentena de posentrada.</t>
  </si>
  <si>
    <t>Número de cuarentenas levantadas</t>
  </si>
  <si>
    <t>Actas de Levantamiento de cuarentenas</t>
  </si>
  <si>
    <t>Cuarentenas a animales importados</t>
  </si>
  <si>
    <t>Número de Cuarentenas Supervisadas</t>
  </si>
  <si>
    <t>Resolución de Cuarentena</t>
  </si>
  <si>
    <t xml:space="preserve">Seguimiento a la implementacion de  soluciones informáticas para la facilitación del comercio
</t>
  </si>
  <si>
    <t>Desarrollos Informaticos implementados en el SISPAP</t>
  </si>
  <si>
    <t xml:space="preserve">Realizar las acciones que permitan mejorar la prestación del servicio en las importaciones y exportaciones de productos agropecuarios:
</t>
  </si>
  <si>
    <t>Informes de seguimiento a los PAPF</t>
  </si>
  <si>
    <t>Documentos metodológicos elaborados y actualizados</t>
  </si>
  <si>
    <t>Eventos de socialización dirigidos a los usuarios internos  y externos</t>
  </si>
  <si>
    <t>Programas de facilitación interinstitucionales para facilitación del comercio</t>
  </si>
  <si>
    <t>CERTIFICAR EL ESTADO SANITARIO Y FITOSANITARIO DE LAS EXPORTACIONES AGROPECUARIAS PARA CONTRIBUIR CON EL MANTENIMIENTO DE LA ADMISIBILIDAD</t>
  </si>
  <si>
    <t>Inspección fitosanitaria de las plantas, productos vegetales y artículos reglamentados de exportación</t>
  </si>
  <si>
    <t>Certificado Fitosanitario para Exportación CFE.</t>
  </si>
  <si>
    <t>Aviso de devolución de material vegetal para exportación.</t>
  </si>
  <si>
    <t xml:space="preserve">Inspección sanitaria de exportaciones en establecimientos de origen </t>
  </si>
  <si>
    <t>Certificado Sanitario de Origen. -CSO</t>
  </si>
  <si>
    <t>Certificado de Inspección Sanitaria CIS.</t>
  </si>
  <si>
    <t>META 2018</t>
  </si>
  <si>
    <t>% ejecucion</t>
  </si>
  <si>
    <t>.</t>
  </si>
  <si>
    <t>OFICINA DE CONTROL INTERNO</t>
  </si>
  <si>
    <t>DIRECCION TECNICA DE ASUNTOS INTERNACIONALES</t>
  </si>
  <si>
    <t>SUBGERENCIA DE PROTECCION FRONTERIZA</t>
  </si>
  <si>
    <t>SUBGERENCIA DE PROTECCION VEGETAL</t>
  </si>
  <si>
    <t>DIRECCION TECNICA DE SANIDAD VEGETAL</t>
  </si>
  <si>
    <t>DIRECCION TECNICA DE SEMILLAS</t>
  </si>
  <si>
    <t>DIRECCION TECNICA DE INOCUIDAD E INSUMOS AGRICOLAS</t>
  </si>
  <si>
    <t>DIRECCION TECNICA DE EPIDEMIOLOGIA Y VIGILANCIA FITOSANITARIA</t>
  </si>
  <si>
    <t>SUBGERENCIA DE ANALISIS Y DIAGNOSTICO</t>
  </si>
  <si>
    <t>% CUMPLIMIENTO DIRECCION TECNICA ANALISIS Y DIAGNOSTICO AGRICOLA</t>
  </si>
  <si>
    <t>RESULTADO ACUMULADO EVALUACION PLAN DE ACCION POR DEPENDENCIA</t>
  </si>
  <si>
    <t>RESULTADO EVALUACION PLAN DE ACCION POR DEPENDENCIA</t>
  </si>
  <si>
    <t>GERENCIA SECCIONAL</t>
  </si>
  <si>
    <t xml:space="preserve">SUBGERENCIAS </t>
  </si>
  <si>
    <t>TOTAL ACUMULADO</t>
  </si>
  <si>
    <t>TOTAL EVALUACION DEPENDENCIA</t>
  </si>
  <si>
    <t>PROTECCION ANIMAL</t>
  </si>
  <si>
    <t>PROTECCION VEGETAL</t>
  </si>
  <si>
    <t>AMAZONAS</t>
  </si>
  <si>
    <t>CORDOBA</t>
  </si>
  <si>
    <t>ANTIOQUIA</t>
  </si>
  <si>
    <t>ARAUCA</t>
  </si>
  <si>
    <t xml:space="preserve">CALDAS </t>
  </si>
  <si>
    <t xml:space="preserve">ATLANTICO </t>
  </si>
  <si>
    <t>BOLIVAR</t>
  </si>
  <si>
    <t>VALLE DEL CAUCA</t>
  </si>
  <si>
    <t>BOYACA</t>
  </si>
  <si>
    <t>VAUPES</t>
  </si>
  <si>
    <t>SUCRE</t>
  </si>
  <si>
    <t>CAQUETA</t>
  </si>
  <si>
    <t>SANTANDER</t>
  </si>
  <si>
    <t>CASANARE</t>
  </si>
  <si>
    <t>CAUCA</t>
  </si>
  <si>
    <t>CUNDINAMARCA</t>
  </si>
  <si>
    <t>CESAR</t>
  </si>
  <si>
    <t>CHOCO</t>
  </si>
  <si>
    <t>MAGDALENA</t>
  </si>
  <si>
    <t xml:space="preserve">PUTUMAYO </t>
  </si>
  <si>
    <t>GUAINIA</t>
  </si>
  <si>
    <t>NARIÑO</t>
  </si>
  <si>
    <t>GUAVIARE</t>
  </si>
  <si>
    <t>VICHADA</t>
  </si>
  <si>
    <t>GUAJIRA</t>
  </si>
  <si>
    <t>TOLIMA</t>
  </si>
  <si>
    <t>HUILA</t>
  </si>
  <si>
    <t>NORTE DE SANTANDER</t>
  </si>
  <si>
    <t>RISARALDA</t>
  </si>
  <si>
    <t>QUINDIO</t>
  </si>
  <si>
    <t>SAN ANDRES</t>
  </si>
  <si>
    <t>SOBRESALIENTE</t>
  </si>
  <si>
    <t>&gt;=95,0% - 100%</t>
  </si>
  <si>
    <t>DESTACADO</t>
  </si>
  <si>
    <t>&gt;=80% - &lt; 95%</t>
  </si>
  <si>
    <t>SATISFACTORIO</t>
  </si>
  <si>
    <t>&gt;=65 - &lt; 80%</t>
  </si>
  <si>
    <t>NO SATISFACTORIO</t>
  </si>
  <si>
    <t>&gt;=0 - &lt;65%</t>
  </si>
  <si>
    <t>CONTABILIDAD</t>
  </si>
  <si>
    <t>META ACUMULADA IV TRIMESTRE</t>
  </si>
  <si>
    <t>% PONDERADOR</t>
  </si>
  <si>
    <t xml:space="preserve">TOTAL </t>
  </si>
  <si>
    <t>OBSERVACIONES</t>
  </si>
  <si>
    <t xml:space="preserve">Elaboración  de estados financieros de la entidad  </t>
  </si>
  <si>
    <t>11.01.10.01. Estados financieros, elaborados, presentados y publicados Oficinas Nacionales</t>
  </si>
  <si>
    <t>Presentacion de reportes a la contaduria general de la Nacion</t>
  </si>
  <si>
    <t>11.01.11.01. Reporte de saldo y Movimientos, operaciones reciprocas y variaciones significativas Oficinas Nacionales</t>
  </si>
  <si>
    <t>Presentación tributaria  del nivel nacional y territorial.</t>
  </si>
  <si>
    <t>11.01.12.01. Declaraciones tributarias Nacionales y Territoriales presentadas Oficinas Nacionales</t>
  </si>
  <si>
    <t>11.01.12.02. Declaraciones tributarias Nacionales y Territoriales requeridas Oficinas Nacionales</t>
  </si>
  <si>
    <t>11.01.12.04. MEDIOS MAGNETICOS tributarios Nacionales y Territoriales Oficinas Nacionales</t>
  </si>
  <si>
    <t>Actualizacion de los procesos   contables por norma</t>
  </si>
  <si>
    <t>11.01.13.01. Informe de avance implementacion de las NICSP Presentado Oficinas Nacionales</t>
  </si>
  <si>
    <t>GESTION FINANCIERA</t>
  </si>
  <si>
    <t>Ejecución de Presupuesto Gestión General</t>
  </si>
  <si>
    <t>11.01.14.01.  CDP Expedidos Nivel Central</t>
  </si>
  <si>
    <t>11.01.14.02.  CDP Solicitados por las dependencias Nivel Central</t>
  </si>
  <si>
    <t>11.01.15.01.  Compromisos registrados Nivel Central</t>
  </si>
  <si>
    <t>11.01.15.02.  Compromisos solicitados por las dependencias Nivel Central</t>
  </si>
  <si>
    <t>Ejecución del presupuesto Gestión General</t>
  </si>
  <si>
    <t>11.01.16.01.  Total obligaciones canceladas Nivel Central</t>
  </si>
  <si>
    <t>11.01.16.02.  Obligaciones tramitadas Nivel Central</t>
  </si>
  <si>
    <t>Captación de  ingresos por recursos propios</t>
  </si>
  <si>
    <t>11.01.17.01.  Valor recaudado</t>
  </si>
  <si>
    <t>Proceso de PAC</t>
  </si>
  <si>
    <t>11.01.18.01.  Pac cancelado Recursos de Inversión</t>
  </si>
  <si>
    <t>11.01.18.02.  PAC aprobado Recursos de Inversión</t>
  </si>
  <si>
    <t>Proceso de Comisiones de Servicios Gestión General</t>
  </si>
  <si>
    <t>11.01.19.01.  Avances cancelados Nivel Central</t>
  </si>
  <si>
    <t>11.01.19.02.  Avances solicitados con el lleno de los requisitos Nivel Central</t>
  </si>
  <si>
    <t>Proceso de Facturación Oficinas Nacionales</t>
  </si>
  <si>
    <t>11.01.20.01.  Facturas tramitadas Nivel Central</t>
  </si>
  <si>
    <t>11.01.20.02.  Solicitudes de Facturación de servicios recibidas Nivel Central</t>
  </si>
  <si>
    <t>Informes Contaduria General BDME</t>
  </si>
  <si>
    <t>11.01.21.01.  Reporte deudores morosos enviados</t>
  </si>
  <si>
    <t>11.01.21.02.  Reporte deudores morosos requeridos por la CGN</t>
  </si>
  <si>
    <t>GESTION DEL TALENTO HUMANO</t>
  </si>
  <si>
    <t>Evaluación del Desempeño</t>
  </si>
  <si>
    <t>11.01.22.01.Evaluaciones anuales y en periodo de prueba gestionadas (revisadas, incluidas en base de datos.)</t>
  </si>
  <si>
    <t>11.01.22.02. Evaluciones anuales y en periodo de prueba recibidas Oficinas Nacionales</t>
  </si>
  <si>
    <t>11.01.22.04. Capacitación sobre  Evaluación de Desempeño a los funcionarios realizadas Oficinas Nacionales</t>
  </si>
  <si>
    <t>11.01.22.05. Capacitación sobre  Evaluación de Desempeño a los funcionarios programadas Oficinas Nacionales</t>
  </si>
  <si>
    <t>Gestión de la Compensación.</t>
  </si>
  <si>
    <t>11.01.23.01. Aplicativos desarollados y en funcionamiento Oficinas Nacionales</t>
  </si>
  <si>
    <t>11.01.23.02. Aplicativos programados para mejorar la Gestión del Talento Humano Oficinas Nacionales</t>
  </si>
  <si>
    <t>11.01.23.04.  Información para el diseño y desarrollo  del aplicativo de nomina IN HOUSE entregada Oficinas Nacionales</t>
  </si>
  <si>
    <t>11.01.23.05. Información requerida para el desarrollo del aplicativo Oficinas Nacionales</t>
  </si>
  <si>
    <t>Selección,  Clasificación y Vinculación y retiro.</t>
  </si>
  <si>
    <t>11.01.24.01. Procesos Meritocraticos en tramite Oficinas Nacionales</t>
  </si>
  <si>
    <t>11.01.24.02. Procesos Meritocraticos requeridos Oficinas Nacionales</t>
  </si>
  <si>
    <t>11.01.24.04. Nombramientos realizados Oficinas Nacionales</t>
  </si>
  <si>
    <t>11.01.24.05. Nombramientos requeridos por necesidad del servicio Oficinas Nacionales</t>
  </si>
  <si>
    <t>11.01.24.07. Actualizaciones al manual de funciones  realizadas Oficinas Nacionales</t>
  </si>
  <si>
    <t>11.01.24.08. Actualizaciones al manual de funciones solicitadas Oficinas Nacionales</t>
  </si>
  <si>
    <t>11.01.24.10. Contratos de Aprendizaje Sena Oficinas Nacionales</t>
  </si>
  <si>
    <t>Selección,  Clasificación Vinculación y retiro.</t>
  </si>
  <si>
    <t>11.01.24.11. Certificados de información laboral para tramite pensional. Formato 1,2 Y 3 Oficinas Nacionales</t>
  </si>
  <si>
    <t>GESTION CONVENIOS</t>
  </si>
  <si>
    <t>Actualización Manual de Procedimiento</t>
  </si>
  <si>
    <t>11.01.25.01.  Documento actualizado Oficinas Nacionales</t>
  </si>
  <si>
    <t>Suscripción de Convenios</t>
  </si>
  <si>
    <t>11.01.26.01. Convenios tramitados Oficinas Nacionales</t>
  </si>
  <si>
    <t>11.01.26.02. Solicitudes de Convenios recibidos Oficinas Nacionales</t>
  </si>
  <si>
    <t>11.01.26.04. Convenios publicados oportunamente en SECOP Oficinas Nacionales</t>
  </si>
  <si>
    <t>11.01.26.05. Convenios suscritos Oficinas Nacionales</t>
  </si>
  <si>
    <t>11.01.26.07. Modificaciones de convenios tramitadas Oficinas Nacionales</t>
  </si>
  <si>
    <t>11.01.26.08. Solicitud Modificaciones de convenios recibidas Oficinas Nacionales</t>
  </si>
  <si>
    <t>11.01.26.10. Cartas de Entendimiento y/o Convenios Especificos suscritos Oficinas Nacionales</t>
  </si>
  <si>
    <t>11.01.26.11. Modificaciones de convenios suscritas Oficinas Nacionales</t>
  </si>
  <si>
    <t>11.01.26.12. Liquidaciones de convenios reportadas por el supervisor Oficinas Nacionales</t>
  </si>
  <si>
    <t xml:space="preserve">Gestion Documental </t>
  </si>
  <si>
    <t>11.01.27.01. Nùmero de expedientes de convenios archivados y foliados de 2016 y 2017 Oficinas Nacionales</t>
  </si>
  <si>
    <t>11.01.27.02. Expedientes en archivo de Gestiòn 2016 y 2017 (249) Oficinas Nacionales</t>
  </si>
  <si>
    <t>GESTION SERVICIOS GENERALES</t>
  </si>
  <si>
    <t>sedes operando</t>
  </si>
  <si>
    <t xml:space="preserve">11.02.01.01. Certificaciónes de Supervisión de Arrendamiento expedidas Oficinas Nacionales </t>
  </si>
  <si>
    <t xml:space="preserve">11.02.01.02.  Certificación de Supervisión Arrendamiento requeridas Oficinas Nacionales </t>
  </si>
  <si>
    <t xml:space="preserve">11.02.01.04. Certificación de vigilancia recibidas Oficinas Nacionales </t>
  </si>
  <si>
    <t xml:space="preserve">11.02.01.05. Certificaciones de vigilancia requeridas Oficinas Nacionales </t>
  </si>
  <si>
    <t xml:space="preserve">11.02.01.07. Certificación de Aseo recibidas Oficinas Nacionales </t>
  </si>
  <si>
    <t>11.02.01.08. Certificación de Aseo requeridas Oficinas Nacionales</t>
  </si>
  <si>
    <t>11.02.02.01. Mantenimientos preventivos solicitados y realizados Oficinas Nacionales</t>
  </si>
  <si>
    <t>11.02.02.02. Mantenimientos preventivos solicitados Oficinas Nacionales</t>
  </si>
  <si>
    <t>11.02.02.04. Solicitudes de mantenimiento correctivo realizados Oficinas Nacionales</t>
  </si>
  <si>
    <t>11.02.02.05 Solicitudes de mantenimiento correctivo Oficinas Nacionales</t>
  </si>
  <si>
    <t>Publicación Actos Administrativos en el diario oficial</t>
  </si>
  <si>
    <t>11.01.28.01. Publicaciones realizadas Oficinas Nacionales</t>
  </si>
  <si>
    <t>11.01.28.02. Publicaciones solicitadas por las dependencias Oficinas Nacionales</t>
  </si>
  <si>
    <t>Tramite de tiquetes aéreos</t>
  </si>
  <si>
    <t>11.01.29.01. Tiquetes expedidos Oficinas Nacionales</t>
  </si>
  <si>
    <t>11.01.29.02. Tiquetes solicitados Oficinas Nacionales</t>
  </si>
  <si>
    <t>11.01.29.04. Valor tiquetes expedidos Oficinas Nacionales</t>
  </si>
  <si>
    <t>Gestion documental</t>
  </si>
  <si>
    <t>11.01.30.01. No de solicitudes de contratos para seguimiento Oficinas Nacionales</t>
  </si>
  <si>
    <t>GESTION DISCIPLINARIOS</t>
  </si>
  <si>
    <t>Apoyar al Subgerente administrativo y financiero, en las actividades tendientes a ejercer la acción diciplinaria, garantizando el debido proceso</t>
  </si>
  <si>
    <t xml:space="preserve">11.01.31.01. Solicitudes, informes, quejas, denuncias,remisiones por competencia, correos electronicos,oficios, SISAD, en reparto  </t>
  </si>
  <si>
    <t xml:space="preserve"> Apoyar al Subgerente administrativo y financiero, en las actividades tendientes a ejercer la acción diciplinaria, garantizando el debido proceso</t>
  </si>
  <si>
    <t xml:space="preserve">11.01.31.02.  Solicitudes, (informes, quejas, denuncias,remisiones por competencia, correos electronicos,oficios, SISAD).                          recibidas </t>
  </si>
  <si>
    <t>11.01.31.04. Solicitudes, informes, quejas, denuncias,remisiones por competencia, correos electronicos,oficios, SISAD                          valoradas</t>
  </si>
  <si>
    <t>11.01.31.05. Solicitudes, informes, quejas, denuncias,remisiones por competencia, correos electronicos,oficios, SISAD                          asignadas</t>
  </si>
  <si>
    <t>11.01.31.07. Informes, quejas, denuncias,remisiones por competencia, correos electronicos,oficios, SISAD                          con auto inhibitorio o apertura de proceso</t>
  </si>
  <si>
    <t>11.01.31.08. Solicitudes, informes, quejas, denuncias,remisiones por competencia, correos electronicos,oficios, SISAD                          valoradas</t>
  </si>
  <si>
    <r>
      <t>Proyectar para la firma del Subgerente Administrativo y Financiero</t>
    </r>
    <r>
      <rPr>
        <b/>
        <sz val="8"/>
        <rFont val="O y F"/>
      </rPr>
      <t>, los procesos disciplinarios que se adelanten contra los servidores publicos y exfuncionarios del Instituto</t>
    </r>
  </si>
  <si>
    <t>11.01.32.01. Autos de tramite y de sustanciación firmados</t>
  </si>
  <si>
    <t>11.01.32.02.  Autos elaborados y revisados</t>
  </si>
  <si>
    <t xml:space="preserve">Coordinar,conocer y fallar en primera instancia las investigaciones de carácter disciplinario que se adelanten contra los funcionarios y exfuncionarios del instituto  </t>
  </si>
  <si>
    <t>11.01.33.01.  Autos de fallos de primera instancia firmados</t>
  </si>
  <si>
    <t>11.01.33.02. Autos de fallo proyectados y revisados</t>
  </si>
  <si>
    <t xml:space="preserve"> Elaboración base de datos de procesos disciplinarios</t>
  </si>
  <si>
    <t xml:space="preserve">11.01.34.01. Base de datos actualizada  (carpeta compartida). </t>
  </si>
  <si>
    <t xml:space="preserve"> 11.01.34.02.  Bases de datos de procesos elaborada</t>
  </si>
  <si>
    <t xml:space="preserve">Procesos Culminados </t>
  </si>
  <si>
    <t xml:space="preserve">11.01.35.01.  Procesos  archivados </t>
  </si>
  <si>
    <t xml:space="preserve">11.01.35.02. procesos  Culminados </t>
  </si>
  <si>
    <t>ATENCION AL CIUDADANO Y GESTION DOCUMENTAL</t>
  </si>
  <si>
    <t>Gestion del trámite de las  PQRS  a nivel nacional</t>
  </si>
  <si>
    <t xml:space="preserve">11.01.36.01. Informes  trimestrales de PQRS consolidados y publicados </t>
  </si>
  <si>
    <t>11.01.36.02.  Reportes trimestrales de PQRS  recibidos</t>
  </si>
  <si>
    <t>11.01.36.04. Procedimiento actualizado y socializados</t>
  </si>
  <si>
    <t>11.01.36.05. Socializaciones del Reglamento interno de PQRS realizadas</t>
  </si>
  <si>
    <t>11.01.36.06.  Programación socialización reglamento interno de PQRS</t>
  </si>
  <si>
    <t>11.01.36.08.  No de requerimientos PQR recibidos</t>
  </si>
  <si>
    <t>11.01.36.09. No de requerimientos PQR respondidos</t>
  </si>
  <si>
    <t>11.01.36.10.  No de requerimientos PQR respondidos oportunamente</t>
  </si>
  <si>
    <t>11.01.36.11. Requerimientos PQR respondidos por fuera del termino</t>
  </si>
  <si>
    <t>Fortalecimiento de la gestión de Servicio al Ciudadano</t>
  </si>
  <si>
    <t>11.01.37.01.Talleres realizados de Sensibilización en servicio al ciudadano</t>
  </si>
  <si>
    <t>11.01.37.02. Talleres programados de Sensibilización en servicio al ciudadano</t>
  </si>
  <si>
    <t xml:space="preserve">Lineamientos para el manejo de la Gestión Documental </t>
  </si>
  <si>
    <t>11.01.38.01. Socializaciones realizadas</t>
  </si>
  <si>
    <t>11.01.38.02. Programación de socializaciones en Gestión Documental a nivel nacional</t>
  </si>
  <si>
    <t>11.01.38.04. Diagnosticos integrales realizados</t>
  </si>
  <si>
    <t>11.01.38.05. Programación Diagnosticos integrales de los archivos a nivel nacional</t>
  </si>
  <si>
    <t xml:space="preserve">11.01.38.07. Propuesta de actualización </t>
  </si>
  <si>
    <t>11.01.38.08. Programación levantamiento información para actualizar TRD</t>
  </si>
  <si>
    <t>Inventario documental del fondo acumulado en Archivo Central</t>
  </si>
  <si>
    <t>11.01.39.01.  Inventario documental en su estado natural actualizado</t>
  </si>
  <si>
    <t xml:space="preserve">11.01.39.02.  Registro de información en el formato FUID según requerimientos del Archivo Central </t>
  </si>
  <si>
    <t>CONTROL DE ACTIVOS Y ALMACENES</t>
  </si>
  <si>
    <t xml:space="preserve">Clasificacion de inservibles </t>
  </si>
  <si>
    <t>11.01.40.01. Numero de clasificaciones de inservibles realizadas Oficinas Nacionales</t>
  </si>
  <si>
    <t>11.01.40.02. Programacion de actas de clsificacion Oficinas Nacionales</t>
  </si>
  <si>
    <t xml:space="preserve">Subasta de inservibles </t>
  </si>
  <si>
    <t>11.01.41.01. Número de subastas realizadas  Oficinas Nacionales</t>
  </si>
  <si>
    <t>11.01.41.02. Programacion de subasta Oficinas Nacionales</t>
  </si>
  <si>
    <t>Instalacion del aplicativo novasoft activos en seccionales</t>
  </si>
  <si>
    <t>11.01.42.01.  Número de seccionales con aplicativo instalado Oficinas Nacionales</t>
  </si>
  <si>
    <t>11.01.42.02. programacion instalacion aplicativo Oficinas Nacionales</t>
  </si>
  <si>
    <t>Actualizacion del aplicativo Novasoft activos</t>
  </si>
  <si>
    <t>11.01.43.01. Seccionales con nuevo modulo de NOVASOFT V 5  funcionando Oficinas Nacionales</t>
  </si>
  <si>
    <t>11.01.43.02. programacion implementacion nueva fucionalidad aplicativo en seccionales Oficinas Nacionales</t>
  </si>
  <si>
    <t xml:space="preserve"> Aplicativo Novasoft certificado en NIIF.            </t>
  </si>
  <si>
    <t xml:space="preserve">11.01.44.01.  Aplicativo  Novasoft actualizado en norma NIIF para muebles e inmuebles Oficinas Nacionales      </t>
  </si>
  <si>
    <t>11.01.44.02. Implementación norma NIIF en el aplicativo Novasoft Oficinas Nacionales</t>
  </si>
  <si>
    <t>Levantamiento de invenatrio fisico por funcionario</t>
  </si>
  <si>
    <t>11.01.45.01. Número de inventarios realizados Oficinas Nacionales</t>
  </si>
  <si>
    <t xml:space="preserve">11.01.45.02. Programacion toma fisica de inventarios Oficinas Nacionales                           </t>
  </si>
  <si>
    <t>GESTION CONTRACTUAL</t>
  </si>
  <si>
    <t>Mantener actualizado el Manual de Contratación de conformidad con EL SECOP 2.</t>
  </si>
  <si>
    <t>11.01.46.01 Manual de Contratación actualizado.</t>
  </si>
  <si>
    <t>Tramite de solicitudes de compras y adquisiciones de bienes y servicios.</t>
  </si>
  <si>
    <t>11.01.47.01. Solicitudes presentadas ante el comité para evalución y aprobación.</t>
  </si>
  <si>
    <t xml:space="preserve">  </t>
  </si>
  <si>
    <t xml:space="preserve">11.01.47.02. Solicitudes de modificaciones al plan de compras.   </t>
  </si>
  <si>
    <t>Trámites contractuales.</t>
  </si>
  <si>
    <t>11.01.48.01. Procesos tramitados y ejecutados de contratos de bienes y servicios.</t>
  </si>
  <si>
    <t>11.01.48.02. Procesos tramitados y ejecutados de contratos de prestación de servicios.</t>
  </si>
  <si>
    <t>11.01.48.03. Solicitudes de contratos prestación de servicios.</t>
  </si>
  <si>
    <t>11.01.48.05. Garantías revisadas y aprobadas.</t>
  </si>
  <si>
    <t>11.01.48.06. Garantías recibidas.</t>
  </si>
  <si>
    <t>Modificaciones contractuales.</t>
  </si>
  <si>
    <t>11.01.49.01. Contratos modificados (adiciones, prórrogas, suspensiones y terminaciones anticipadas).</t>
  </si>
  <si>
    <t>11.01.49.02. Solicitudes de modificación de contratos.</t>
  </si>
  <si>
    <t>Cesión de contratos.</t>
  </si>
  <si>
    <t>11.01.50.01. Cesiones contractuales legalizadas.</t>
  </si>
  <si>
    <t>11.01.50.02. Cesiones contractuales solicitadas.</t>
  </si>
  <si>
    <t>Liquidaciones Contractuales</t>
  </si>
  <si>
    <t>11.01.51.01. Actas de liquidación revisadas</t>
  </si>
  <si>
    <t>11.01.51.02.Actas de liquidación recibidas.</t>
  </si>
  <si>
    <t>Certificaciones contractuales.</t>
  </si>
  <si>
    <t>11.01.52.01. Certificaciones de contratos de prestación de servicios expedidas en el sistema.</t>
  </si>
  <si>
    <t>11.01.52.02. Certificaciones de contratos de prestación de servicios solicitadas en el sistema.</t>
  </si>
  <si>
    <t>11.01.52.04. Certificaciones expedidas de contratos de adquisición de bienes y servicios.</t>
  </si>
  <si>
    <t>11.01.52.05. Solicitudes de certificaciones de contratos de adquisición de bienes y servicios.</t>
  </si>
  <si>
    <t>SIGEP.</t>
  </si>
  <si>
    <t>11.01.53.01. No de hojas de vida actualizadas</t>
  </si>
  <si>
    <t>Comités de contratación.</t>
  </si>
  <si>
    <t>11.01.54.01. No de comités de contratación efectuados.</t>
  </si>
  <si>
    <t>Gestión documental.</t>
  </si>
  <si>
    <t xml:space="preserve">11.01.56.01. No de contratos en gestion (clasificados, ordenados, foliados, con hoja de control e inventariados) de la vigencia  2018 </t>
  </si>
  <si>
    <t xml:space="preserve">11.01.57.01. No de contratos (clasificados, ordenados, foliados, rotulados, con hoja de control e inventariados) de la vigencia 2017. </t>
  </si>
  <si>
    <t xml:space="preserve">11.01.57.02. No de contratos liquidados y terminados   año 2017. </t>
  </si>
  <si>
    <t xml:space="preserve">BIENESTAR SOCIAL Y CAPACITACIÓN </t>
  </si>
  <si>
    <t xml:space="preserve">  Formular, el  Plan Institucional de Capacitaciòn (PIC)</t>
  </si>
  <si>
    <t>11.01.01.01. Plan Institucional de Capacitaciòn (PIC)  Consolidado</t>
  </si>
  <si>
    <t>Ejecutar el  Plan Institucional de Capacitaciòn (PIC)</t>
  </si>
  <si>
    <t>11.01.02.01. Número de capacitaciones realizadas</t>
  </si>
  <si>
    <r>
      <rPr>
        <b/>
        <sz val="12"/>
        <rFont val="Calibri"/>
        <family val="2"/>
        <scheme val="minor"/>
      </rPr>
      <t>11.01.02.02</t>
    </r>
    <r>
      <rPr>
        <sz val="12"/>
        <rFont val="Calibri"/>
        <family val="2"/>
        <scheme val="minor"/>
      </rPr>
      <t>.Número capacitaciones programadas</t>
    </r>
  </si>
  <si>
    <r>
      <rPr>
        <b/>
        <sz val="12"/>
        <rFont val="Calibri"/>
        <family val="2"/>
        <scheme val="minor"/>
      </rPr>
      <t>11.01.02.04</t>
    </r>
    <r>
      <rPr>
        <sz val="12"/>
        <rFont val="Calibri"/>
        <family val="2"/>
        <scheme val="minor"/>
      </rPr>
      <t>. No. de funcionarios  capacitados</t>
    </r>
  </si>
  <si>
    <t>Ejecutar el  Plan Institucional de Capacitaciòn (PIC) en el  módulo de Inducción</t>
  </si>
  <si>
    <r>
      <rPr>
        <b/>
        <sz val="12"/>
        <rFont val="Calibri"/>
        <family val="2"/>
        <scheme val="minor"/>
      </rPr>
      <t>11.01.02.05</t>
    </r>
    <r>
      <rPr>
        <sz val="12"/>
        <rFont val="Calibri"/>
        <family val="2"/>
        <scheme val="minor"/>
      </rPr>
      <t>. No. de eventos  de inducción ejecutados</t>
    </r>
  </si>
  <si>
    <r>
      <rPr>
        <b/>
        <sz val="12"/>
        <rFont val="Calibri"/>
        <family val="2"/>
        <scheme val="minor"/>
      </rPr>
      <t>11.01.02.06</t>
    </r>
    <r>
      <rPr>
        <sz val="12"/>
        <rFont val="Calibri"/>
        <family val="2"/>
        <scheme val="minor"/>
      </rPr>
      <t>. No. de eventos  de inducción programados</t>
    </r>
  </si>
  <si>
    <r>
      <rPr>
        <b/>
        <sz val="12"/>
        <rFont val="Calibri"/>
        <family val="2"/>
        <scheme val="minor"/>
      </rPr>
      <t>11.01.02.08</t>
    </r>
    <r>
      <rPr>
        <sz val="12"/>
        <rFont val="Calibri"/>
        <family val="2"/>
        <scheme val="minor"/>
      </rPr>
      <t>. Funcionarios que recibieron inducción</t>
    </r>
  </si>
  <si>
    <r>
      <rPr>
        <b/>
        <sz val="12"/>
        <rFont val="Calibri"/>
        <family val="2"/>
        <scheme val="minor"/>
      </rPr>
      <t>11.01.02.09</t>
    </r>
    <r>
      <rPr>
        <sz val="12"/>
        <rFont val="Calibri"/>
        <family val="2"/>
        <scheme val="minor"/>
      </rPr>
      <t>. Funcionarios  convocados al proceso de inducción.</t>
    </r>
  </si>
  <si>
    <t>Formular el plan de Bienestar Social</t>
  </si>
  <si>
    <r>
      <rPr>
        <b/>
        <sz val="12"/>
        <rFont val="Calibri"/>
        <family val="2"/>
        <scheme val="minor"/>
      </rPr>
      <t>11.01.03.01</t>
    </r>
    <r>
      <rPr>
        <sz val="12"/>
        <rFont val="Calibri"/>
        <family val="2"/>
        <scheme val="minor"/>
      </rPr>
      <t>. Plan de Bienestar social formulado</t>
    </r>
  </si>
  <si>
    <t>Ejecutar el plan de Bienestar Social</t>
  </si>
  <si>
    <r>
      <rPr>
        <b/>
        <sz val="12"/>
        <rFont val="Calibri"/>
        <family val="2"/>
        <scheme val="minor"/>
      </rPr>
      <t>11.01.04.01.</t>
    </r>
    <r>
      <rPr>
        <sz val="12"/>
        <rFont val="Calibri"/>
        <family val="2"/>
        <scheme val="minor"/>
      </rPr>
      <t xml:space="preserve"> Actividades del plan de Bienestar S. ejecutadas</t>
    </r>
  </si>
  <si>
    <r>
      <rPr>
        <b/>
        <sz val="12"/>
        <rFont val="Calibri"/>
        <family val="2"/>
        <scheme val="minor"/>
      </rPr>
      <t>11.01.04.02.</t>
    </r>
    <r>
      <rPr>
        <sz val="12"/>
        <rFont val="Calibri"/>
        <family val="2"/>
        <scheme val="minor"/>
      </rPr>
      <t xml:space="preserve"> Actividades del plan de Bienestar S. programadas</t>
    </r>
  </si>
  <si>
    <t>Antecedentes de Gestión del conocimiento: Información, estadisticas, perfiles, impacto.</t>
  </si>
  <si>
    <r>
      <rPr>
        <b/>
        <sz val="12"/>
        <rFont val="Calibri"/>
        <family val="2"/>
        <scheme val="minor"/>
      </rPr>
      <t>11.01.05.01</t>
    </r>
    <r>
      <rPr>
        <sz val="12"/>
        <rFont val="Calibri"/>
        <family val="2"/>
        <scheme val="minor"/>
      </rPr>
      <t>. Identificar, consolidar y unificar la informacion relevante de la Gestion del   Conocimiento</t>
    </r>
  </si>
  <si>
    <t>Diseño Academico de los diferentes programas de formación</t>
  </si>
  <si>
    <r>
      <rPr>
        <b/>
        <sz val="12"/>
        <rFont val="Calibri"/>
        <family val="2"/>
        <scheme val="minor"/>
      </rPr>
      <t>11.01.06.01</t>
    </r>
    <r>
      <rPr>
        <sz val="12"/>
        <rFont val="Calibri"/>
        <family val="2"/>
        <scheme val="minor"/>
      </rPr>
      <t>. Elaboracion de portafolio académico</t>
    </r>
  </si>
  <si>
    <t>Plan de conferencias a nivel nacional por regiones</t>
  </si>
  <si>
    <r>
      <rPr>
        <b/>
        <sz val="12"/>
        <rFont val="Calibri"/>
        <family val="2"/>
        <scheme val="minor"/>
      </rPr>
      <t>11.01.07.01.</t>
    </r>
    <r>
      <rPr>
        <sz val="12"/>
        <rFont val="Calibri"/>
        <family val="2"/>
        <scheme val="minor"/>
      </rPr>
      <t xml:space="preserve"> Número de eventos ejecutados/Número de eventos Programados</t>
    </r>
  </si>
  <si>
    <t>Lanzamiento de la unidad de Gestion de Conocimiento</t>
  </si>
  <si>
    <r>
      <rPr>
        <b/>
        <sz val="12"/>
        <rFont val="Calibri"/>
        <family val="2"/>
        <scheme val="minor"/>
      </rPr>
      <t>11.01.08.01.</t>
    </r>
    <r>
      <rPr>
        <sz val="12"/>
        <rFont val="Calibri"/>
        <family val="2"/>
        <scheme val="minor"/>
      </rPr>
      <t xml:space="preserve"> Evento de lazamiento por Regiones</t>
    </r>
  </si>
  <si>
    <t>Gestion Documental</t>
  </si>
  <si>
    <t xml:space="preserve">11.01.09.01 No de carpetas (clasificadas, ordenadas, foliadas, rotuladas, con hoja de control de inventarios) de las vigencias  2015 y 2016. </t>
  </si>
  <si>
    <t xml:space="preserve">11.01.09..02. No de carpetas de archivo de gestión (Años 2015 y 2016) </t>
  </si>
  <si>
    <t>INFRAESTRUCTURA</t>
  </si>
  <si>
    <t>Sedes Intervenidas con mejoramiento y mantenimiento de su infraestructura</t>
  </si>
  <si>
    <r>
      <rPr>
        <b/>
        <sz val="10"/>
        <rFont val="Calibri"/>
        <family val="2"/>
        <scheme val="minor"/>
      </rPr>
      <t xml:space="preserve">11.03.01.01. </t>
    </r>
    <r>
      <rPr>
        <sz val="10"/>
        <rFont val="Calibri"/>
        <family val="2"/>
        <scheme val="minor"/>
      </rPr>
      <t xml:space="preserve"> Informe de Diagnostico Sedes del ICA a nivel nacional, con presupuesto asignado</t>
    </r>
  </si>
  <si>
    <r>
      <rPr>
        <b/>
        <sz val="10"/>
        <rFont val="Calibri"/>
        <family val="2"/>
        <scheme val="minor"/>
      </rPr>
      <t>11.03.01.02.</t>
    </r>
    <r>
      <rPr>
        <sz val="10"/>
        <rFont val="Calibri"/>
        <family val="2"/>
        <scheme val="minor"/>
      </rPr>
      <t xml:space="preserve"> Visitas técnicas de diagnóstico sedes con  presupuesto asignado</t>
    </r>
  </si>
  <si>
    <r>
      <rPr>
        <b/>
        <sz val="10"/>
        <rFont val="Calibri"/>
        <family val="2"/>
        <scheme val="minor"/>
      </rPr>
      <t xml:space="preserve">11.03.01.04. </t>
    </r>
    <r>
      <rPr>
        <sz val="10"/>
        <rFont val="Calibri"/>
        <family val="2"/>
        <scheme val="minor"/>
      </rPr>
      <t xml:space="preserve">Cantidades de obras y presupuesto de obra, y/o Planos  elaborados. </t>
    </r>
  </si>
  <si>
    <r>
      <rPr>
        <b/>
        <sz val="10"/>
        <rFont val="Calibri"/>
        <family val="2"/>
        <scheme val="minor"/>
      </rPr>
      <t>11.03.01.05.</t>
    </r>
    <r>
      <rPr>
        <sz val="10"/>
        <rFont val="Calibri"/>
        <family val="2"/>
        <scheme val="minor"/>
      </rPr>
      <t xml:space="preserve"> Programas de necesidades, según diagnostico.</t>
    </r>
  </si>
  <si>
    <r>
      <rPr>
        <b/>
        <sz val="10"/>
        <rFont val="Calibri"/>
        <family val="2"/>
        <scheme val="minor"/>
      </rPr>
      <t>11.03.01.07.</t>
    </r>
    <r>
      <rPr>
        <sz val="10"/>
        <rFont val="Calibri"/>
        <family val="2"/>
        <scheme val="minor"/>
      </rPr>
      <t xml:space="preserve"> Solitud de Contratación con estudio técnico  enviadas </t>
    </r>
  </si>
  <si>
    <r>
      <rPr>
        <b/>
        <sz val="10"/>
        <rFont val="Calibri"/>
        <family val="2"/>
        <scheme val="minor"/>
      </rPr>
      <t xml:space="preserve">11.03.01.08. </t>
    </r>
    <r>
      <rPr>
        <sz val="10"/>
        <rFont val="Calibri"/>
        <family val="2"/>
        <scheme val="minor"/>
      </rPr>
      <t>Contratación de obras  requeridas</t>
    </r>
  </si>
  <si>
    <r>
      <rPr>
        <b/>
        <sz val="10"/>
        <rFont val="Calibri"/>
        <family val="2"/>
        <scheme val="minor"/>
      </rPr>
      <t>11.03.02.01.</t>
    </r>
    <r>
      <rPr>
        <sz val="10"/>
        <rFont val="Calibri"/>
        <family val="2"/>
        <scheme val="minor"/>
      </rPr>
      <t xml:space="preserve">  Evaluaciones técnicas emitidas</t>
    </r>
  </si>
  <si>
    <r>
      <rPr>
        <b/>
        <sz val="10"/>
        <rFont val="Calibri"/>
        <family val="2"/>
        <scheme val="minor"/>
      </rPr>
      <t>11.03.02.02.</t>
    </r>
    <r>
      <rPr>
        <sz val="10"/>
        <rFont val="Calibri"/>
        <family val="2"/>
        <scheme val="minor"/>
      </rPr>
      <t xml:space="preserve"> Evaluaciones técnicas solicitadas</t>
    </r>
  </si>
  <si>
    <t>11.03.03.01. Visita de Supervisión  técnica, financiera y administrativa de obras contratadas en las sedes del ICA a nivel nacional.</t>
  </si>
  <si>
    <t>11.03.04.01. Solicitudes de mantenimiento atendidas</t>
  </si>
  <si>
    <t xml:space="preserve">11.03.04.02. Solicitudes de mantenimiento requeridas.  </t>
  </si>
  <si>
    <t>Actualización de la información del estado de los predios del ICA a nivel nacional</t>
  </si>
  <si>
    <t>11.03.05.01. Informe técnico con fines administrativos de los predios del ICA a nivel nacional.</t>
  </si>
  <si>
    <t>11.03.05.02. Visitas técnicas programadas  con fines administrativos de los predios del ICA a nivel nacional.</t>
  </si>
  <si>
    <t xml:space="preserve">SUBG. ADMINISTRATIVA Y FINANCIERA </t>
  </si>
  <si>
    <t>% AVANCE PONDERADO</t>
  </si>
  <si>
    <t>ATENCION ALCIUDADANO Y GESTION DOCUMENTAL</t>
  </si>
  <si>
    <t xml:space="preserve">TOTAL DEPENDENCIA </t>
  </si>
  <si>
    <t>&gt;=95% - 100</t>
  </si>
  <si>
    <t>&gt;=23,75% - 25%</t>
  </si>
  <si>
    <t>&gt;=47,5% - 50%</t>
  </si>
  <si>
    <t>&gt;=80% - &lt;95%</t>
  </si>
  <si>
    <t>&gt;=20% - &lt; 23,75%</t>
  </si>
  <si>
    <t>&gt;=40% - &lt; 47,5%</t>
  </si>
  <si>
    <t>&gt;=65%  - &lt;80%</t>
  </si>
  <si>
    <t>&gt;=16,25 - &lt; 20%</t>
  </si>
  <si>
    <t>&gt;=32,5 - &lt; 40%</t>
  </si>
  <si>
    <t>&gt;=0%  - 65%</t>
  </si>
  <si>
    <t>&gt;=0 - &lt;16,25%</t>
  </si>
  <si>
    <t>&gt;=0 - &lt;32,5%</t>
  </si>
  <si>
    <t>PROMEDIO METAS</t>
  </si>
  <si>
    <t>% PROMEDIO CUMPLIMIENTO</t>
  </si>
  <si>
    <t>CUMPLIMIENTO PLAN DE ACCION 2018</t>
  </si>
  <si>
    <t>Dato</t>
  </si>
  <si>
    <t>EVALUACIÓN POR DEPENDENCIAS 2018
SUBGERENCIA DE PROTECCIÓN ANIMAL</t>
  </si>
  <si>
    <t>OBJETIVO ESTRATEGICO
(PLAN DIAMANTE)</t>
  </si>
  <si>
    <t>VARIABLE</t>
  </si>
  <si>
    <t>PONDERADO</t>
  </si>
  <si>
    <t>RESULTADOS 2018</t>
  </si>
  <si>
    <t>CUMPLIMIENTO</t>
  </si>
  <si>
    <t>CUMPLIMIENTO ACCIÓN ESTRATÉGICA</t>
  </si>
  <si>
    <t>01. ZONAS LIBRES Y BAJA PREVALENCIA ENFERMEDADES ANIMALES - FIEBRE AFTOSA</t>
  </si>
  <si>
    <t>Aumentar la admisibilidad sanitaria de productos agropecuarios en el exterior</t>
  </si>
  <si>
    <t>Seguimiento a la vacunación contra Fiebre Aftosa durante los ciclos establecidos por el ICA.</t>
  </si>
  <si>
    <t>08.01.02.01. Bovinos vacunados contra Fiebre Aftosa Primer Ciclo.</t>
  </si>
  <si>
    <t>08.01.02.02. Bufalinos vacunados contra Fiebre Aftosa Primer Ciclo.</t>
  </si>
  <si>
    <t>08.01.02.03. Predios con vacunación contra Fiebre Aftosa Primer Ciclo.</t>
  </si>
  <si>
    <t>08.01.02.04. Dosis aplicadas contra Fiebre Aftosa en Bovinos Primer Ciclo.</t>
  </si>
  <si>
    <t>08.01.02.05. Dosis aplicadas contra Fiebre Aftosa en Bufalinos Primer Ciclo.</t>
  </si>
  <si>
    <t>08.01.02.06. Bovinos vacunados contra Fiebre Aftosa Segundo Ciclo.</t>
  </si>
  <si>
    <t>08.01.02.07. Bufalinos vacunados contra Fiebre Aftosa Segundo Ciclo.</t>
  </si>
  <si>
    <t>08.01.02.08. Predios con vacunación contra Fiebre Aftosa Segundo Ciclo.</t>
  </si>
  <si>
    <t>08.01.02.09. Dosis aplicadas contra Fiebre Aftosa en Bovinos Segundo Ciclo.</t>
  </si>
  <si>
    <t>08.01.02.10. Dosis aplicadas contra Fiebre Aftosa en Bufalinos Segundo Ciclo.</t>
  </si>
  <si>
    <t>Supervisión oficial a la vacunación contra  Fiebre Aftosa .</t>
  </si>
  <si>
    <t>08.01.04.01. Predios supervisados en primer ciclo de vacunación contra Fiebre Aftosa</t>
  </si>
  <si>
    <t>08.01.04.02. Vacunadores supervisados en primer ciclo de vacunación contra Fiebre Aftosa</t>
  </si>
  <si>
    <t>08.01.04.03. Visitas de Supervisión a Vacunadores en primer ciclo de vacunación contra Fiebre Aftosa</t>
  </si>
  <si>
    <t>08.01.04.04. Predios supervisados en segundo ciclo de vacunación contra Fiebre Aftosa</t>
  </si>
  <si>
    <t>08.01.04.05. Vacunadores supervisados en segundo ciclo de vacunación contra Fiebre Aftosa</t>
  </si>
  <si>
    <t>08.01.04.06. Visitas de Supervisión a Vacunadores en segundo ciclo de vacunación contra Fiebre Aftosa</t>
  </si>
  <si>
    <t>Vigilancia de la Fiebre Aftosa en predios de alto riesgo.</t>
  </si>
  <si>
    <t>08.01.07.01. Predios de alto riesgo de fiebre aftosa vigilados</t>
  </si>
  <si>
    <t>08.01.07.02. Animales en predios de alto riesgo de fiebre aftosa vigilados Amazonas</t>
  </si>
  <si>
    <t>Vigilancia a concentraciones de animales  de las especies susceptibles que se realizan en el departamento.</t>
  </si>
  <si>
    <t>08.01.08.02. Visitas de supervisión a concentraciones animales realizadas.</t>
  </si>
  <si>
    <t>08.01.08.03. Animales susceptibles a Fiebre Aftosa vigilados en concentraciones .</t>
  </si>
  <si>
    <t>Vigilancia  en plantas de beneficio.</t>
  </si>
  <si>
    <t>08.01.09.01. Visitas realizadas a plantas de beneficio animal autorizadas por el INVIMA</t>
  </si>
  <si>
    <t>08.01.09.02. Animales de especies susceptibles inspeccionados en plantas de beneficio animal autorizadas por el INVIMA</t>
  </si>
  <si>
    <t>Vigilancia en plantas de acopio y procesadoras de leche.</t>
  </si>
  <si>
    <t>08.01.10.01. Visitas de vigilancia a plantas de acopio y procesadoras de leche.</t>
  </si>
  <si>
    <t xml:space="preserve">Simulacros regionales. </t>
  </si>
  <si>
    <t>08.01.12.01. Simulacros regionales de Fiebre Aftosa realizados</t>
  </si>
  <si>
    <t>08.01.12.02. Participantes en simulacros regionales de Fiebre Aftosa.</t>
  </si>
  <si>
    <t>08.01.12.03. Participantes de la seccional que asisten al simulacro regional de Fiebre Aftosa.</t>
  </si>
  <si>
    <t>Eventos de educomunicación de Fiebre Aftosa.</t>
  </si>
  <si>
    <t>08.01.13.01. Eventos de educomunicación realizados</t>
  </si>
  <si>
    <t>08.01.13.02. Asistentes a eventos de educomunicación</t>
  </si>
  <si>
    <t>MANTENIMIENTO DE PAIS O ZONAS LIBRE DE FIEBRE AFTOSA</t>
  </si>
  <si>
    <t>08.01.14.01. Elaboración y consolidación del informe para la comisión científica de OIE de recertificación de país libre de fiebre aftosa con vacunación..</t>
  </si>
  <si>
    <t>02. ZONAS LIBRES Y DE BAJA PREVALENCIA ENFERMEDADES ANIMALES - ERRADICACIÓN DE BRUCELOSIS</t>
  </si>
  <si>
    <t>Prevenir y Controlar riesgos sanitarios y fitosanitarios efectuando una estricta vigilancia epidemiológica</t>
  </si>
  <si>
    <t>Seguimiento a la vacunación contra Brucelosis Bovina durante los ciclos establecidos por el ICA</t>
  </si>
  <si>
    <t>08.02.01.01. Terneras y becerras vacunadas contra Brucelosis</t>
  </si>
  <si>
    <t>08.02.01.03. Predios con vacunación contra Brucelosis.</t>
  </si>
  <si>
    <t>Certificación de predios libres de brucelosis</t>
  </si>
  <si>
    <t>08.02.04.02. Predios libres nuevos certificados por ICA Brucelosis</t>
  </si>
  <si>
    <t>Recertificación de predios libres de brucelosis</t>
  </si>
  <si>
    <t>08.02.05.01. Predios libres recertificados por ICA Brucelosis</t>
  </si>
  <si>
    <t>08.02.05.03. Predios libres recertificados monitoreados</t>
  </si>
  <si>
    <t>Animales muestreados en predios certificados</t>
  </si>
  <si>
    <t>08.02.06.01. Animales muestreados por el ICA Brucelosis</t>
  </si>
  <si>
    <t>Seguimiento al número de predios en saneamiento y Estudio Epidemiológico Complementario</t>
  </si>
  <si>
    <t>08.02.08.02. Predios en saneamiento por ICA Brucelosis</t>
  </si>
  <si>
    <t>08.02.08.03. Predios en Estudio Epidemiológico Complementario</t>
  </si>
  <si>
    <t>Seguimiento a  organismos de inspección autorizados para Brucelosis.</t>
  </si>
  <si>
    <t>08.02.09.01. Visitas de seguimiento a las sedes de los organismos de inspección autorizados para Brucelosis.</t>
  </si>
  <si>
    <t>08.02.09.02. Visitas de seguimiento a predios atendidos por organismos de inspección autorizados para Brucelosis</t>
  </si>
  <si>
    <t>Realización de eventos de actualización a profesionales y personal de apoyo a las actividades de campo en las oficinas locales</t>
  </si>
  <si>
    <t>08.02.10.01. Eventos de actualización de Brucelosis bovina realizados.</t>
  </si>
  <si>
    <t>08.02.10.02. Participantes en eventos de actualización de Brucelosis bovina.</t>
  </si>
  <si>
    <t>Realización de eventos de educomunicación sobre Brucelosis bovina dirigido a usuarios</t>
  </si>
  <si>
    <t>08.02.11.01. Eventos de Educomunicación sobre Brucelosis</t>
  </si>
  <si>
    <t>08.02.11.02. Participantes en eventos de Educomunicación sobre Brucelosis</t>
  </si>
  <si>
    <t>03. ZONAS LIBRES Y DE BAJA PREVALENCIA ENFERMEDADES ANIMALES - ERRADICACIÓN DE TUBERCULOSIS</t>
  </si>
  <si>
    <t>Certificación de predios como libres de tuberculosis</t>
  </si>
  <si>
    <t>08.03.01.02. Predios libres nuevos certificados en Tuberculosis por ICA</t>
  </si>
  <si>
    <t>Recertificación de predios libres de tuberculosis</t>
  </si>
  <si>
    <t>08.03.02.01. Predios libres recertificados en Tuberculosis por ICA</t>
  </si>
  <si>
    <t>Proceso de Saneamiento</t>
  </si>
  <si>
    <t>08.03.03.03. Animales tuberculinizados en proceso de saneamiento en ganadería bovina</t>
  </si>
  <si>
    <t>08.03.03.04. Animales tuberculinizados en proceso de saneamiento en ganadería bufalina</t>
  </si>
  <si>
    <t>Aplicación  de Tuberculina por solicitud de ganaderos</t>
  </si>
  <si>
    <t>08.03.04.01. Animales tuberculinizados por ICA en ganadería Bovina</t>
  </si>
  <si>
    <t>08.03.04.02. Animales tuberculinizados por ICA en ganadería Bufalina</t>
  </si>
  <si>
    <t>Seguimiento a  organismos de inspección autorizados para Tuberculosis bovina.</t>
  </si>
  <si>
    <t>08.03.05.01. Visitas de seguimiento a las sedes de los organismos de inspección autorizados para Tuberculosis bovina.</t>
  </si>
  <si>
    <t>08.03.05.02. Visitas de seguimiento a predios atendidos por organismos de inspección autorizados para Tuberculosis bovina</t>
  </si>
  <si>
    <t>08.03.06.01. Eventos de actualización de Tuberculosis bovina realizados.</t>
  </si>
  <si>
    <t>08.03.06.02. Participantes en eventos de actualización de Tuberculosis bovina.</t>
  </si>
  <si>
    <t>Realización de eventos de educomunicación sobre Tuberculosis bovina dirigido a usuarios</t>
  </si>
  <si>
    <t>08.03.07.01. Eventos de Educomunicación sobre Tuberculosis bovina.</t>
  </si>
  <si>
    <t>08.03.07.02. Participantes en eventos de Educomunicación sobre Tuberculosis bovina.</t>
  </si>
  <si>
    <t>04. ZONAS LIBRES Y DE BAJA PREVALENCIA ENFERMEDADES ANIMALES - PESTE PORCINA CLÁSICA</t>
  </si>
  <si>
    <t>Seguimiento a la vacunación.</t>
  </si>
  <si>
    <t>08.04.02.01. Reuniones de seguimiento a la vacunación en PPC realizadas.</t>
  </si>
  <si>
    <t>08.04.02.02. Informes de seguimiento a la vacunación en PPC entregados</t>
  </si>
  <si>
    <t>Seguimiento a la identificación</t>
  </si>
  <si>
    <t>08.04.03.01. Reuniones de seguimiento a la identificación en la zona.</t>
  </si>
  <si>
    <t>08.04.03.02. Informes de seguimiento a la identificación en la zona PPC</t>
  </si>
  <si>
    <t>Vigilancia y seguimiento a predios alto riesgo de la zona declarada  Libre de PPC y en proceso de declaracion.</t>
  </si>
  <si>
    <t>08.04.05.01. Predios de alto riesgo de PPC vigilados.</t>
  </si>
  <si>
    <t>08.04.05.02. Animales vigilados en predios de alto riesgo</t>
  </si>
  <si>
    <t>Vigilancia y seguimiento en PPC a predios de las zonas de frontera.</t>
  </si>
  <si>
    <t>08.04.06.01. Predios en zonas de frontera vigilados</t>
  </si>
  <si>
    <t>08.04.06.02. Animales vigilados para PPC</t>
  </si>
  <si>
    <t xml:space="preserve">Vigilancia y seguimiento en PPC a predios de producción informal de la Costa Atlántica </t>
  </si>
  <si>
    <t>08.04.07.01. Predios VIgilados para PPC.</t>
  </si>
  <si>
    <t>08.04.07.02. Animales vigilados para PPC</t>
  </si>
  <si>
    <t>Vigilancia a concentraciones de porcinos</t>
  </si>
  <si>
    <t>08.04.08.01. Resoluciones de Licencia Zoosanitaria vigentes</t>
  </si>
  <si>
    <t>08.04.08.02. Visitas de supervisión a concentraciones de animales con presencia de porcinos realizadas.</t>
  </si>
  <si>
    <t>08.04.08.03. Porcinos vigilados en concentraciones animales .</t>
  </si>
  <si>
    <t>Seguimiento a plantas de sacrificio de porcinos</t>
  </si>
  <si>
    <t>08.04.09.01. Visitas realizadas a plantas de beneficio animal.</t>
  </si>
  <si>
    <t>08.04.09.02. Porcinos inspeccionados en plantas de beneficio .</t>
  </si>
  <si>
    <t>Simulacros regionales  en PPC.</t>
  </si>
  <si>
    <t>08.04.10.01. Simulacros realizados en PPC</t>
  </si>
  <si>
    <t>08.04.10.02. Participantes en simulacros regionales de PPC.</t>
  </si>
  <si>
    <t>08.04.10.03. Participantes de la seccional en simulacros regionales de PPC.</t>
  </si>
  <si>
    <t>Eventos de  educomunicacion sobre PPC</t>
  </si>
  <si>
    <t>08.04.11.01. Eventos de educomunicación realizados.</t>
  </si>
  <si>
    <t>08.04.11.02. Asistentes a eventos de educomunicación sobre PPC.</t>
  </si>
  <si>
    <t>MANTENIMIENTO DE PAIS O ZONAS LIBRE DE PESTE PORCINA CLÁSICA</t>
  </si>
  <si>
    <t>08.04.12.01. Elaboración y consolidación del informe para la comisión científica de OIE de recertificación zona libre de peste porcina clásica..</t>
  </si>
  <si>
    <t>05. ZONAS LIBRES Y DE BAJA PREVALENCIA ENFERMEDADES ANIMALES - ENFERMEDADES AVIARES</t>
  </si>
  <si>
    <t>Muestreo en avicultura comercial a nivel departamental. Influenza Aviar</t>
  </si>
  <si>
    <t>08.05.02.01. Granjas muestreadas. Aviares comercial (influenza)</t>
  </si>
  <si>
    <t>Muestreo de aves de traspatio alrededor de granjas reproductoras. Influenza Aviar</t>
  </si>
  <si>
    <t>08.05.03.01. Predios muestreados. Aviares traspatio (influenza)</t>
  </si>
  <si>
    <t>08.05.03.02. Aves muestreados. Aviares traspatio (influenza)</t>
  </si>
  <si>
    <t>Muestreo de aves de traspatio alrededor de los humedales bajo monitoreo. Influenza Aviar</t>
  </si>
  <si>
    <t>08.05.04.01. Predios muestreados. Aviares humedales (influenza)</t>
  </si>
  <si>
    <t>08.05.04.02. Aves muestreadas humedales (influenza)</t>
  </si>
  <si>
    <t>Muestreo de aves vivas comercializadas en plazas de mercado. Influenza Aviar</t>
  </si>
  <si>
    <t>08.05.05.01. Plazas de mercado de aves vivas muestreadas (influenza)</t>
  </si>
  <si>
    <t>08.05.05.02. Aves muestreadas plazas de mercado (influenza)</t>
  </si>
  <si>
    <t>Muestreo de aves de combate. Influenza Aviar</t>
  </si>
  <si>
    <t>08.05.06.01. Predios muestreados Aves de combate (influenza)</t>
  </si>
  <si>
    <t>08.05.06.02. Aves muestreadas (influenza)</t>
  </si>
  <si>
    <t>Muestreo en avicultura comercial a nivel departamental. Enfermedad de Newcastle</t>
  </si>
  <si>
    <t>08.05.07.01. Predios muestreados E. Aviares comercial (Newcastle)</t>
  </si>
  <si>
    <t>08.05.07.02. Aves muestreadas E. Aviares comercial (Newcastle)</t>
  </si>
  <si>
    <t>Muestreo de aves de traspatio. Enfermedad de Newcastle</t>
  </si>
  <si>
    <t>08.05.08.01. Predios muestreados E. Aviares traspatio (Newcastle)</t>
  </si>
  <si>
    <t>08.05.08.02. Aves muestreadas E. Aviares traspatio (Newcastle)</t>
  </si>
  <si>
    <t xml:space="preserve">Simulacro Nacional de Emergencia Sanitaria Aviar. </t>
  </si>
  <si>
    <t>08.05.09.01. Simulacros de emergencia sanitaria aviar realizados. E. Aviares</t>
  </si>
  <si>
    <t>08.05.09.02. Participantes en simulacros de emergencia sanitaria aviar. E. Aviares</t>
  </si>
  <si>
    <t>08.05.09.03. Organizadores de simulacros de emergencia sanitaria aviar.</t>
  </si>
  <si>
    <t>Visitas de certificación, recertificación y seguimiento a granjas avícolas bioseguras.</t>
  </si>
  <si>
    <t>08.05.10.01. Visitas realizadas. (granjas avicolas bioseguras)</t>
  </si>
  <si>
    <t>Visita a predios avícolas de alto riesgo.</t>
  </si>
  <si>
    <t>08.05.11.01. Visitas realizadas. E. Aviares (predios avicolas de alto riesgo)</t>
  </si>
  <si>
    <t>Vigilancia a compartimentos certificados libres de la Enfermedad de Newcastle</t>
  </si>
  <si>
    <t>08.05.12.01. No. De compartimentos certificados bajo vigilancia E. Aviares</t>
  </si>
  <si>
    <t>Participación en comité regional de sanidad avícola en atención a la Resolución 2909 de 2010.</t>
  </si>
  <si>
    <t>08.05.13.01. Participación del ICA en los comités regionales E. Aviares</t>
  </si>
  <si>
    <t>Realización de eventos de actualización en las enfermedades aviares de control oficial a profesionales y personal de apoyo a las actividades de campo en las oficinas locales</t>
  </si>
  <si>
    <t>08.05.14.01. Eventos de actualización de enfermedades aviares de control oficial realizados.</t>
  </si>
  <si>
    <t>08.05.14.02. Participantes en eventos de actualización de enfermedades aviares de control oficial.</t>
  </si>
  <si>
    <t>Realización de eventos de educomunicación en las enfermedades aviares de control oficial a dirigido a usuarios</t>
  </si>
  <si>
    <t>08.05.15.01. Eventos de Educomunicación sobre las enfermedades aviares de control oficial realizados.</t>
  </si>
  <si>
    <t>08.05.15.02. Participantes en eventos de Educomunicación sobre las enfermedades aviares de control oficial.</t>
  </si>
  <si>
    <t>Muestreos de Salmonelosis en granjas de material genético</t>
  </si>
  <si>
    <t>08.05.16.01. Granjas de material genético muestreadas E. Aviares</t>
  </si>
  <si>
    <t>Muestreos de Salmonelosis en plantas de incubación aviar</t>
  </si>
  <si>
    <t>08.05.17.01. Plantas de incubación muestreadas E. Aviares</t>
  </si>
  <si>
    <t>Muestreos de Salmonelosis en granjas habilitadas para la exportación</t>
  </si>
  <si>
    <t>08.05.18.01. Granjas habilitadas para exportación muestreadas E. Aviares</t>
  </si>
  <si>
    <t>Reporte de actividades aviares</t>
  </si>
  <si>
    <t>08.05.19.01. Base de datos en formato suministrado por la DTSA E. Aviares</t>
  </si>
  <si>
    <t>08.05.20.02. Número de reportes generados E. Aviares</t>
  </si>
  <si>
    <t>06. ZONAS LIBRES Y DE BAJA PREVALENCIA DE ENFERMEDADES ANIMALES - ENCEFALOPATÍA ESPONGIFORME BOVINA</t>
  </si>
  <si>
    <t>Toma, conservacion y envio de muestras para la deteccion de EEB por vigilancia activa  de bovinos sanos mayores de 36 meses en plantas de beneficio.</t>
  </si>
  <si>
    <t>08.06.02.01. Animales muestreados para la vigilancia activa de EEB .</t>
  </si>
  <si>
    <t>Seguimiento  a predios con  bovinos importados a países con riesgo controlado  a EEB .</t>
  </si>
  <si>
    <t>08.06.03.01. Visitas de vigilancia a los animales importados EEB.</t>
  </si>
  <si>
    <t>08.06.04.01. Eventos de actualización de EEB realizados.</t>
  </si>
  <si>
    <t>08.06.04.02. Participantes en eventos de actualización de EEB.</t>
  </si>
  <si>
    <t>Realización de eventos de educomunicación sobre EEB dirigido a usuarios</t>
  </si>
  <si>
    <t>08.06.05.01. Eventos de Educomunicación sobre EEB.</t>
  </si>
  <si>
    <t>08.06.05.02. Participantes en eventos de Educomunicación sobre EEB.</t>
  </si>
  <si>
    <t>MANTENIMIENTO DE PAIS O ZONAS LIBRE ENCEFALOPATIA ESPONGIFORME BOVINA</t>
  </si>
  <si>
    <t>08.06.06.01. Elaboración y consolidación del informe para la comisión científica de OIE de recertificación riesgo insignificante de encefalopatía espongiforme bovina..</t>
  </si>
  <si>
    <t>ELABORACIÓN DE LOS INFORMES DE VACUNACIÓN Y COBERTURAS POR ANIMALES Y PREDIOS: FIEBRE AFTOSA , BRUCELOSIS BOVINA , PESTE PORCINA CLÁSICA  Y ENFERMEDAD DE NEWCASTLE</t>
  </si>
  <si>
    <t>08.14.01.01. Informe semestral de vacunación y coberturas por animales y predios de Fiebre Aftosa, Brucelosis Bovina,  Peste Porcina Clásica,  y Enfermedad de Newcastle..</t>
  </si>
  <si>
    <t xml:space="preserve">CONVOCATORIAS PARA  MEDICOS VETERINARIOS AUTORIZADOS BRUCELOSIS  Y TUBERCULOSIS </t>
  </si>
  <si>
    <t>08.14.02.01. Elaboración de Convocatoria y Evaluación de los profesionales veterinarios autorizados en Brucelosis y Tuberculosis.</t>
  </si>
  <si>
    <t>JORNADAS DE ENTRENAMIENTO RESPONSABLES SECCIONALES DE PROGRAMAS DE LA DIRECCION TECNICA DE SANIDAD ANIMAL</t>
  </si>
  <si>
    <t>08.14.03.01. Entrenamiento y actualización de los responsables de los programas de Sanidad Animal en las seccionales..</t>
  </si>
  <si>
    <t>SEGUIMIENTO ORGANISMOS DE INSPECCION</t>
  </si>
  <si>
    <t>08.14.04.01. Visitas de seguimiento a Organismos de Inspección..</t>
  </si>
  <si>
    <t xml:space="preserve">REALIZACION DE SIMULACROS DE ENFERMEDADES DE CONTROL OFICIAL </t>
  </si>
  <si>
    <t>08.14.06.01. Realización del ejercicio de simulacro de enfermedades de control oficial..</t>
  </si>
  <si>
    <t>07. CONTROL Y ERRADICACION DE ENFERMEDADES EN ANIMALES</t>
  </si>
  <si>
    <t>Vacunación de équidos contra EEV</t>
  </si>
  <si>
    <t>08.07.02.01. Équidos vacunados contra EEV</t>
  </si>
  <si>
    <t>Seguimiento a la vacunación de équidos contra EEV realizada por terceros.</t>
  </si>
  <si>
    <t>08.07.03.01. Informes de seguimiento a la vacunación EEV enviados.</t>
  </si>
  <si>
    <t>08.07.04.02. Visitas de supervisión a concentraciones de animales con presencia de équidos realizadas.</t>
  </si>
  <si>
    <t>Simulacros regionales  en EEV.</t>
  </si>
  <si>
    <t>08.07.05.01. Simulacros realizados de EEV</t>
  </si>
  <si>
    <t>08.07.05.02. Participantes en simulacros regionales de EEV.</t>
  </si>
  <si>
    <t>08.07.05.03. Participantes de la seccional en simulacros regionales de EEV.</t>
  </si>
  <si>
    <t>Eventos de educomunicación de EEV.</t>
  </si>
  <si>
    <t>08.07.06.01. Eventos de educomunicación realizados EEV.</t>
  </si>
  <si>
    <t>08.07.06.02. Asistentes a eventos de educomunicación sobre EEV</t>
  </si>
  <si>
    <t>Simulacros regionales  en rabia de origen silvestre.</t>
  </si>
  <si>
    <t>08.07.11.01. Simulacros realizados sobre de rabia de origen silvestre</t>
  </si>
  <si>
    <t>08.07.11.02. Participantes en simulacros regionales de rabia de origen silvestre.</t>
  </si>
  <si>
    <t>08.07.11.03. Participantes de la seccional en simulacros regionales de rabia de origen silvestre.</t>
  </si>
  <si>
    <t>Eventos de educomunicación de rabia de origen silvestre.</t>
  </si>
  <si>
    <t>08.07.12.01. Eventos de educomunicación realizados Rabia de origen silvestre.</t>
  </si>
  <si>
    <t>08.07.12.02. Asistentes a eventos de educomunicación sobre rabia de origen silvestre</t>
  </si>
  <si>
    <t>Registro pecuario de establecimientos acuícolas</t>
  </si>
  <si>
    <t>08.07.13.01. Predios Acuícolas registrados</t>
  </si>
  <si>
    <t>Seguimiento a predios acuícolas</t>
  </si>
  <si>
    <t>08.07.14.01. Visitas de seguimiento a predios acuícolas realizadas</t>
  </si>
  <si>
    <t xml:space="preserve">Seguimiento a predios  exportadores  de peces y camarones. </t>
  </si>
  <si>
    <t>08.07.15.01. Visitas de seguimiento a predios exportadores de peces y camarones realizadas.</t>
  </si>
  <si>
    <t>Realización de eventos de actualización en sanidad acuícola</t>
  </si>
  <si>
    <t>08.07.16.01. Eventos de actualización de sanidad acuícola realizados.</t>
  </si>
  <si>
    <t>08.07.16.02. Participantes en eventos de actualización de sanidad acuícola.</t>
  </si>
  <si>
    <t>Realización de eventos de Educomunicación a productores en sanidad acuícola</t>
  </si>
  <si>
    <t>08.07.18.01. Eventos de educomunicación a productores en sanidad acuícola</t>
  </si>
  <si>
    <t>08.07.18.02. Participantes en eventos de educomunicación de sanidad acuícola.</t>
  </si>
  <si>
    <t xml:space="preserve">Vigilancia y Seguimiento de enfermedades en predios de producción informal </t>
  </si>
  <si>
    <t>08.07.19.01. Predios Visitados (Ovinos Caprinos)</t>
  </si>
  <si>
    <t>Seguimiento a plantas de Sacrificio de la especie Ovino Caprino.</t>
  </si>
  <si>
    <t>08.07.21.01. Visitas realizadas a plantas de beneficio animal. (Ovinos Caprinos)</t>
  </si>
  <si>
    <t>Eventos de educomunicación sobre control sanitario en Ovinos y Caprinos.</t>
  </si>
  <si>
    <t>08.07.22.01. Evento de educomunicación realizados (Ovinos Caprinos)</t>
  </si>
  <si>
    <t>08.07.22.02. Participantes en eventos de educomunicación de la especie ovino caprina</t>
  </si>
  <si>
    <t>ELABORACIÓN DE  INFORMES DE VACUNACIÓN RABIA DE ORIGEN SILVESTRE Y ENCEFALTIS EQUINA VENEZOLANA.</t>
  </si>
  <si>
    <t>08.14.01.02. Informe semestral de vacunación de Rabia de Origen Silvestre y Encefalitis Equina Venezolana</t>
  </si>
  <si>
    <t>08. SISTEMA NACIONAL DE IDENTIFICACIÓN E INFORMACIÓN DE ANIMALES</t>
  </si>
  <si>
    <t>AUMENTAR LA ADMISIBILIDAD SANITARIA DE PRODUCTOS AGROPECUARIOS EN EL EXTERIOR</t>
  </si>
  <si>
    <t>IDENTIFICACIÓN DE ANIMALES EN PREDIOS DE DEPARTAMENTOS DE FRONTERA, CERTIFICACDOS EN BPG, BRUCELOSIS Y TUBERCULOSIS, PLAN NACIONALDE MEJORAMIENTO GENÉTICO Y ZES</t>
  </si>
  <si>
    <t>08.08.01.01. Animales identificados y predios objeto de identificación en aplicativo SINIGAN..</t>
  </si>
  <si>
    <t>REGISTRO DE HIERROS</t>
  </si>
  <si>
    <t>08.08.02.01. Hierros registrados en aplicativo SINIGAN..</t>
  </si>
  <si>
    <t>REGISTRO DE DE TRASNPORTADORES</t>
  </si>
  <si>
    <t>08.08.03.01. Transportadores registrados en aplicativo SINIGAN..</t>
  </si>
  <si>
    <t>EXPEDICIÓN DE BONOS DE VENTA</t>
  </si>
  <si>
    <t>08.08.04.01. Bonos de venta expedidos en aplicativo SINIGAN..</t>
  </si>
  <si>
    <t>REGISTRO DE ESTABLECIMIENTO</t>
  </si>
  <si>
    <t>08.08.05.01. Establecimientos registrados en aplicativo SINIGAN..</t>
  </si>
  <si>
    <t>REGISTRO DE USUARIOS</t>
  </si>
  <si>
    <t>08.08.06.01. Usuarios registrados en aplicativo SINIGAN..</t>
  </si>
  <si>
    <t>09. SISTEMA DE INFORMACIÓN Y VIGILANCIA EPIDEMIOLÓGICA ANIMAL</t>
  </si>
  <si>
    <t xml:space="preserve">Identificación y formalización de Sensores </t>
  </si>
  <si>
    <t>08.09.01.01. Número de Municipios con sensores activos Epidemiología</t>
  </si>
  <si>
    <t>08.09.01.02. Número de Sensores activos y formalizados Epidemiología</t>
  </si>
  <si>
    <t>Notificaciones de ocurrencia de enfermedades de control oficial  e inusuales</t>
  </si>
  <si>
    <t>08.09.02.01. Notificaciones de ocurrencia emitidas. Epidemiología</t>
  </si>
  <si>
    <t>08.09.02.02. Notificaciones atendidas registradas en SINECO.  Epidemiología</t>
  </si>
  <si>
    <t>Investigación epidemiológica de focos de enfermedad</t>
  </si>
  <si>
    <t>08.09.03.01. Investigaciones epidemiologicas de focos de enfermedad.  Epidemiología</t>
  </si>
  <si>
    <t>08.09.03.02. Notificaciones que no tienen diagnóstico directo.  Epidemmiología</t>
  </si>
  <si>
    <t xml:space="preserve"> Representación espacial de datos recolectados</t>
  </si>
  <si>
    <t>08.09.04.01. Mapas de Epidemiología Veterinaria Actualizados</t>
  </si>
  <si>
    <t>ELABORACIÓN Y ENVÍO DE INFORMES INTERNACIONALES A OIE</t>
  </si>
  <si>
    <t>08.09.05.01. Informe semestral para la notificación de la presencia de enfermedades de la lista de OIE..</t>
  </si>
  <si>
    <t>08.09.05.02. Informe anual de salud animal OIE..</t>
  </si>
  <si>
    <t xml:space="preserve">ELABORACIÓN Y PUBLICACIÓN DE BOLETÍN DE ALERTA SEMANAL </t>
  </si>
  <si>
    <t>08.09.06.01. Informes sobre alertas epidemiológicas publicadas semanalmente en la página web del ICA..</t>
  </si>
  <si>
    <t>CONSOLIDACIÓN Y CIERRE DE INFORME INTERNACIONAL SEMANAL SOBRE OCURRENCIA DE ENFERMEDADES A OPS</t>
  </si>
  <si>
    <t>08.09.07.01. Informes cerrados sobre ocurrencia de enfermedades a OPS..</t>
  </si>
  <si>
    <t xml:space="preserve">EVENTOS DE EDUCOMUNICACIÓN  Y CAPACITACIÓN A NIVEL NACIONAL  </t>
  </si>
  <si>
    <t>08.09.08.01. Número de eventos de educomunicación realizados sobre vigilancia epidemiológica animal..</t>
  </si>
  <si>
    <t>08.09.08.02. Número de personas asistentes a eventos de educomunicación sobre vigilancia epidemiológica animal..</t>
  </si>
  <si>
    <t xml:space="preserve">10. SISTEMA DE SUPERVISIÓN Y CERTIFICACIÓN DE  INOCUIDAD </t>
  </si>
  <si>
    <t>Asegurar la inocuidad de los alimentos en la producción primaria</t>
  </si>
  <si>
    <t>Certificación de predios en BPG</t>
  </si>
  <si>
    <t>08.10.01.01. Certificaciones BPG Inocuidad</t>
  </si>
  <si>
    <t xml:space="preserve"> Autorización Sanitaria y de Inocuidad a predios mayores de 100 bovinos y/o bufalos</t>
  </si>
  <si>
    <t>08.10.02.01. Autorización Sanitaria y de inocuidad a predios mayores de 100 bovinos y/o búfalos.</t>
  </si>
  <si>
    <t xml:space="preserve"> Autorización Sanitaria y de Inocuidad a predios menores o iguales a 100 bovinos y otras especies</t>
  </si>
  <si>
    <t>08.10.03.01. Autorización Sanitaria y de incocuidad a predios menores o iguales a 100 bovinos y otras especies.</t>
  </si>
  <si>
    <t>Planes de trabajo, Convenios y/o cartas de entendimiento   para la implementación  de las  buenas practicas ganaderas y/o autorización sanitaria y de inocuidad</t>
  </si>
  <si>
    <t>08.10.04.01. Planes de trabajo , Convenios, cartas de entendimiento</t>
  </si>
  <si>
    <t>Eventos de Educomunicación en Inocuidad</t>
  </si>
  <si>
    <t>08.10.05.01. Eventos sensibilización Inocuidad</t>
  </si>
  <si>
    <t>08.10.05.02. Talleres en BPG</t>
  </si>
  <si>
    <t>Ejecución del plan de monitoreo de residuos de medicamentos veterinarios y contaminantes químicos</t>
  </si>
  <si>
    <t>08.10.06.01.Predios productores de leche muestreados</t>
  </si>
  <si>
    <t>08.10.06.02.Predios productores de huevo muestreados</t>
  </si>
  <si>
    <t>08.10.06.03.Predios de bovinos productores de carne muestreados</t>
  </si>
  <si>
    <t>08.10.06.04.Predios de productores de porcinos muestreados</t>
  </si>
  <si>
    <t>Ejecución del Plan de monitoreo de resistencia antimicrobiana</t>
  </si>
  <si>
    <t>08.10.07.01.Predios de leche muestreados</t>
  </si>
  <si>
    <t>08.10.07.02. Predios de huevo muestreados</t>
  </si>
  <si>
    <t>08.10.07.03. Predios de porcinos muestreados</t>
  </si>
  <si>
    <t>Visitas de IVC a predios (con resultados desviados en plan de residuos, predios certificados, toma de muestras y otras)</t>
  </si>
  <si>
    <t>08.10.08.01. Numero de visitas IVC a predios Inocuidad</t>
  </si>
  <si>
    <t xml:space="preserve">08.10.08.02 Número de muestras con resultados de laboratorio  no conformes </t>
  </si>
  <si>
    <t>FORMULACIÓN DEL PLAN DE MONITOREO DE RESIDUOS DE MEDICAMENTOS VETERINARIOS Y CONTAMINANTES QUÍMICOS</t>
  </si>
  <si>
    <t>08.10.09.01. Plan de monitoreo formulado para leche, carne, huevo y porcinos formulado..</t>
  </si>
  <si>
    <t>FORMULACIÓN DEL PLAN DE VIGILANCIA DE RESISTENCIA ANTIMICROBIANA.</t>
  </si>
  <si>
    <t>08.10.10.01. Plan de monitoreo de vigilancia de resistencia antimicrobiana formulado..</t>
  </si>
  <si>
    <t>DESARROLLO, IMPLEMENTACIÓN Y ADECUACIÓN DE NORMATIVIDAD RELACIONADA CON BIENESTAR ANIMAL BUENAS PRACTICAS GANADERAS E INOCUIDAD</t>
  </si>
  <si>
    <t>08.10.11.01. Resoluciones publicadas relacionadas con bienestar animal, buenas prácticas ganaderas e inocuidad..</t>
  </si>
  <si>
    <t>SEGUIMIENTO A SECCIONALES A PLAN DE ACCIÓN, BPG, AUTORIZACIÓN SANITARIA Y DE INOCUIDAD Y A MUESTREOS</t>
  </si>
  <si>
    <t>08.10.12.01. Visitas realizadas a seccionales para seguimiento a plan de acción, buenas prácticas ganaderas, autorización sanitaria y de inocuidad, y a muestras..</t>
  </si>
  <si>
    <t>ELABORACIÓN Y ACTUALIZACIÓN DE FORMAS, PROCEDIMIENTOS E INSTRUCTIVOS</t>
  </si>
  <si>
    <t>08.10.13.01. Documentos actualizados del sistema de supervisión y certificación de inocuidad pecuaria..</t>
  </si>
  <si>
    <t>EVENTOS DE EDUCOMUNICACIÓN</t>
  </si>
  <si>
    <t>08.10.14.01. Número de eventos de educomunicación realizados sobre inocuidad en la producción primaria y bienestar animal..</t>
  </si>
  <si>
    <t>08.10.14.02. Número de talleres de buenas prácticas ganaderas..</t>
  </si>
  <si>
    <t>11. COMBATIR INSUMOS AGROPECUARIO ILEGALES Y FORMALIZACION PRODUCTORES</t>
  </si>
  <si>
    <t>Eventos de capacitación y sensibilización a autoridades, y comercializadores de insumos veterinarios y eventos de capacitación a persobal técnico y profesional de oficinas locales.</t>
  </si>
  <si>
    <t>08.11.01.01. Eventos de capacitación y sensibilización a autoridades, y comercializadores de insumos veterinarios y eventos de capacitación a personal técnico y profesional de oficinas locales.</t>
  </si>
  <si>
    <t>Ejecución del Plan de Muestreo para la verificación de la calidad de insumos veterinarios</t>
  </si>
  <si>
    <t>08.11.02.01. Muestras de alimentos para animales calidad de insumos veterinarios</t>
  </si>
  <si>
    <t>08.11.02.02. Muestras de medicamentos veterinarios</t>
  </si>
  <si>
    <t>08.11.02.03. Muestras de suplementos alimenticios para rumiantes</t>
  </si>
  <si>
    <t>Visitas  a  Granjas Avicolas Bioseguras de Material Genético y Plantas de Incubación</t>
  </si>
  <si>
    <t>08.11.03.01. Visitas a Granjas Avicolas Bioseguras de Material Genético y Plantas de Incubación</t>
  </si>
  <si>
    <t>Visita a productores e importadores de material seminal y/o embriones</t>
  </si>
  <si>
    <t>08.11.04.01. Visita a productores e importadores de material seminal y/o embriones</t>
  </si>
  <si>
    <t>Apoyo a visitas de seguimiento a empresas productoras e importadoras de insumos veterinarios</t>
  </si>
  <si>
    <t>08.11.05.01. Apoyo a Visitas de seguimiento a empresas productoras e importadoras de insumos veterinarios</t>
  </si>
  <si>
    <t>Visita de seguimiento a empresas productoras e importadoras de insumos veterinarios</t>
  </si>
  <si>
    <t>08.11.06.01. Visitas de seguimiento a empresas productoras e importadoras de insumos veterinarios</t>
  </si>
  <si>
    <t>08.11.06.02. Auditorías a plantas que producen suplementos alimenticios para rumiantes</t>
  </si>
  <si>
    <t>Visita de inspección a distribuidores de insumos veterinarios no registrados</t>
  </si>
  <si>
    <t>08.11.07.01. Visita de inspección a distribuidores de insumos veterinarios no registrados</t>
  </si>
  <si>
    <t xml:space="preserve">Registro de distribuidores de insumos veterinarios </t>
  </si>
  <si>
    <t>08.11.08.01. Registros de distribuidores emitidos de insumos veterinarios</t>
  </si>
  <si>
    <t>Visita de seguimiento a distribuidores de insumos veterinarios registrados</t>
  </si>
  <si>
    <t>08.11.09.01. Visita de seguimiento a distribuidores de insumos veterinarios registrados</t>
  </si>
  <si>
    <t>Visita de seguimiento a empresas productoras de harinas de origen animal</t>
  </si>
  <si>
    <t>08.11.10.01. Visitas de seguimiento a empresas productoras de harinas de origen animal</t>
  </si>
  <si>
    <t>08.11.10.02. Visitas de seguimiento a empresas productoras de harinas de origen rumiante</t>
  </si>
  <si>
    <t>EMISIÓN DE CONCEPTOS TÉCNICOS EN EL PROCESO DE REGISTRO DE PRODUCTOS NUEVOS</t>
  </si>
  <si>
    <t>08.11.11.01. Conceptos técnicos de registro de productos nuevos emitidos..</t>
  </si>
  <si>
    <t>MODIFICACIÓN DE LICENCIAS DE VENTA DE INSUMOS VETERINARIOS</t>
  </si>
  <si>
    <t>08.11.12.01. Licencias de venta de insumos veterinarios modificadas..</t>
  </si>
  <si>
    <t>EMISIÓN DE LICENCIAS DE VENTA DE INSUMOS VETERINARIOS NUEVAS</t>
  </si>
  <si>
    <t>08.11.13.01. Licencias de venta de insumos veterinarios nuevas.</t>
  </si>
  <si>
    <t>EMISIÓN DE CONSTANCIA EXCLUSIÓN DE IVA, CONSTANCIA DE LIBRE VENTA, CONSTANCIA DE CONTROL DE CALIDAD DE BIOLÓGICOS VETERINARIOS, CONSTANCIA DE LICENCIA DE VENTA AUTÉNTICA Y CONSTANCIAS RELACIONADAS CON REGISTROS</t>
  </si>
  <si>
    <t>08.11.14.01. Número de constancias emitidas.</t>
  </si>
  <si>
    <t xml:space="preserve">EMISIÓN DE CONCEPTOS TÉCNICOS EN EL REGISTRO DE EMPRESAS Y BPM </t>
  </si>
  <si>
    <t>08.11.15.01. Conceptos técnicos emitidos en el registro de empresas y Buenas Prácticas de Manufactura..</t>
  </si>
  <si>
    <t>MODIFICACIÓN A REGISTROS DE EMPRESAS DE INSUMOS VETERINARIOS</t>
  </si>
  <si>
    <t>08.11.16.01. Resoluciones de modificación a registros de empresas de insumos veterinarios.</t>
  </si>
  <si>
    <t>CERTIFICACIÓN EN BUENAS PRÁCTICAS DE MANUFACTURA A LAS EMPRESAS NACIONALES DE MEDICAMENTOS VETERINARIOS</t>
  </si>
  <si>
    <t>08.11.17.01. Número de Empresas Certificadas en Buenas Prácticas de Manufactura..</t>
  </si>
  <si>
    <t>REGISTRO DE EMPRESAS DE INSUMOS VETERINARIOS</t>
  </si>
  <si>
    <t>08.11.18.01. Empresas Registradas para la fabricación por contrato o importación de insumos veterinarios..</t>
  </si>
  <si>
    <t xml:space="preserve">EMISIÓN DE CONCEPTOS PARA IMPORTACIÓN DE MATERIA PRIMA O PRODUCTO TERMINADO (VUCE), SISTEMA DE IMPORTACIÓN Y EXPORTACIÓN DE PRODUCTOS AGROPECUARIOS - SISPAP  Y DE EXPERIMENACIÓN </t>
  </si>
  <si>
    <t>08.11.19.01. Conceptos Emitidos para actividades relativas a los insumos veterinarios..</t>
  </si>
  <si>
    <t>FORMULACIÓN Y EJECUCIÓN DEL PLAN DE MUESTREO PARA LA VERIFICACIÓN DE LA CALIDAD DE INSUMOS VETERINARIOS</t>
  </si>
  <si>
    <t>08.11.20.01. Plan de muestreo para la verificación de calidad de insumos veterinarios..</t>
  </si>
  <si>
    <t>CERTIFICACIÓN DE GRANJAS AVÍCOLAS BIOSEGURAS DE MATERIAL GENÉTICO E INSCRIPCIÓN DE PLANTAS DE INCUBACIÓN</t>
  </si>
  <si>
    <t>08.11.21.01. Resoluciones emitidas de certificación de granjas avícolas bioseguras de material genético e inscripción de plantas de incubación.</t>
  </si>
  <si>
    <t>SEGUIMIENTO A SECCIONALES A PLAN DE ACCIÓN DE INSUMOS</t>
  </si>
  <si>
    <t>08.11.22.01. Visitas de seguimiento a plan de acción de insumos realizadas.</t>
  </si>
  <si>
    <t>CONCEPTO TÉCNICO PARA HABILITACIÓN DE ESTABLECIMIENTOS EN EL EXTERIOR QUE EXPORTAN A COLOMBIA ALIMENTOS PARA ANIMALES Y MATERIAL GENÉTICO ANIMAL</t>
  </si>
  <si>
    <t>08.11.23.01. Conceptos técnicos emitidos para la habilitación de establecimientos en el exterior que exportan a Colombia alimentos para animales y material genético animal.</t>
  </si>
  <si>
    <t>12. CONTROL A LA MOVILIZACIÓN DE ANIMALES</t>
  </si>
  <si>
    <t>SEGUIMIENTO EXPEDICIÓN GSMI</t>
  </si>
  <si>
    <t>08.12.01.01. Visitas a puntos de servicio ganadero ICA y convenios..</t>
  </si>
  <si>
    <t>13. MANTENIMIENTO DE LOS BANCOS DE GERMOPLASMA - SUBGERENCIA DE PROTECCIÓN ANIMAL</t>
  </si>
  <si>
    <t>MANTENIMIENTO DE LOS BANCOS DE GERMOPLASMA - SUBGERENCIA DE PROTECCIÓN ANIMAL</t>
  </si>
  <si>
    <t xml:space="preserve">BANCO DE GERMOPLASMA ANIMAL SUPERVISADO </t>
  </si>
  <si>
    <t>08.13.01.01. Banco de Germoplasma Animal supervisado..</t>
  </si>
  <si>
    <t>CARACTERIZACIONES REALIZADAS SOBRE ACCESIONES CONSERVADAS EN LOS BANCOS DE GERMOPLASMA ANIMAL</t>
  </si>
  <si>
    <t>08.13.02.01. Caracterizaciones de accesiones conservadas en los Bancos de Germoplasma Animal realizadas..</t>
  </si>
  <si>
    <t>MUESTRAS RECOLECTADAS Y CONSERVADAS DE MATERIAL GENÉTICO INVITRO</t>
  </si>
  <si>
    <t>08.13.03.01. Muestras recolectadas y conservadas de material genético invitro..</t>
  </si>
  <si>
    <t>NÚCLEOS DE RAZAS CRIOLLAS CONSERVADAS</t>
  </si>
  <si>
    <t>08.13.04.01. Núcleos de razas criollas conservadas..</t>
  </si>
  <si>
    <t>ACCIÓN ESTRATÉGICA</t>
  </si>
  <si>
    <t>CUMPLIMIENTO SUBGERENCIA</t>
  </si>
  <si>
    <t>DIRECCIÓN TÉCNICA DE SANIDAD ANIMAL</t>
  </si>
  <si>
    <t>01. ZONAS LIBRES Y DE BAJA PREVALENCIA ENFERMEDADES ANIMALES - FIEBRE AFTOSA</t>
  </si>
  <si>
    <t>06. ZONAS LIBRES Y DE BAJA PREVALENCIA ENFERMEDADES ANIMALES - ENCEFALOPATÍA ESPONGIFORME BOVINA</t>
  </si>
  <si>
    <t>DIRECCIÓN TÉCNICA DE VIGILANCIA EPIDEMIOLÓGICA</t>
  </si>
  <si>
    <t>DIRECCIÓN TÉCNCIA DE INOCUIDAD E INSUMOS VETERINARIOS</t>
  </si>
  <si>
    <t>SUBG. DE REGULACION SANITARIA Y FITOSANITARIA</t>
  </si>
  <si>
    <t>DIRECCIÓN TECNICA DE ASUNTOS NACIONALES</t>
  </si>
  <si>
    <t>Proyectar las Medidas Sanitarias y Fitosanitarias, en coordinación con las demás
Subgerencias Técnicas y velar porque se encuentren armonizadas con las
directrices internacionales y/o soportadas en evaluaciones de riesgo</t>
  </si>
  <si>
    <r>
      <rPr>
        <b/>
        <sz val="8"/>
        <color theme="1"/>
        <rFont val="Calibri"/>
        <family val="2"/>
        <scheme val="minor"/>
      </rPr>
      <t xml:space="preserve">06.01.01.01. </t>
    </r>
    <r>
      <rPr>
        <sz val="8"/>
        <color theme="1"/>
        <rFont val="Calibri"/>
        <family val="2"/>
        <scheme val="minor"/>
      </rPr>
      <t>Proyectos de resoluciones tramitados</t>
    </r>
  </si>
  <si>
    <r>
      <rPr>
        <b/>
        <sz val="8"/>
        <color theme="1"/>
        <rFont val="Calibri"/>
        <family val="2"/>
        <scheme val="minor"/>
      </rPr>
      <t>06.01.01.02.</t>
    </r>
    <r>
      <rPr>
        <sz val="8"/>
        <color theme="1"/>
        <rFont val="Calibri"/>
        <family val="2"/>
        <scheme val="minor"/>
      </rPr>
      <t xml:space="preserve"> Solicitudes de proyectos de resolución recibidas de las diferentes dependencias del Instituto.</t>
    </r>
  </si>
  <si>
    <t>Aplicar los procedimientos para la preparación y expedición de regulaciones en
materia de Medidas Sanitarias y Fitosanitarias y en especial los procesos de
consulta pública nacional e internacional.</t>
  </si>
  <si>
    <r>
      <rPr>
        <b/>
        <sz val="8"/>
        <color theme="1"/>
        <rFont val="Calibri"/>
        <family val="2"/>
        <scheme val="minor"/>
      </rPr>
      <t>06.01.02.01.</t>
    </r>
    <r>
      <rPr>
        <sz val="8"/>
        <color theme="1"/>
        <rFont val="Calibri"/>
        <family val="2"/>
        <scheme val="minor"/>
      </rPr>
      <t xml:space="preserve"> Proyectos de MSF elevados a consulta pública</t>
    </r>
  </si>
  <si>
    <t>06.01.02.02. Proyectos de MSF que requieren consulta pública</t>
  </si>
  <si>
    <r>
      <rPr>
        <b/>
        <sz val="8"/>
        <color theme="1"/>
        <rFont val="Calibri"/>
        <family val="2"/>
        <scheme val="minor"/>
      </rPr>
      <t xml:space="preserve">06.01.02.03. </t>
    </r>
    <r>
      <rPr>
        <sz val="8"/>
        <color theme="1"/>
        <rFont val="Calibri"/>
        <family val="2"/>
        <scheme val="minor"/>
      </rPr>
      <t>MSF publicadas en el diario oficial</t>
    </r>
  </si>
  <si>
    <r>
      <rPr>
        <b/>
        <sz val="8"/>
        <color theme="1"/>
        <rFont val="Calibri"/>
        <family val="2"/>
        <scheme val="minor"/>
      </rPr>
      <t xml:space="preserve">06.01.02.04. </t>
    </r>
    <r>
      <rPr>
        <sz val="8"/>
        <color theme="1"/>
        <rFont val="Calibri"/>
        <family val="2"/>
        <scheme val="minor"/>
      </rPr>
      <t xml:space="preserve">MSF expedidas </t>
    </r>
  </si>
  <si>
    <t>Apoyar a las Subgerencias Técnicas correspondientes en la difusión e
implementación de las Medidas Sanitarias y Fitosanitarias</t>
  </si>
  <si>
    <r>
      <rPr>
        <b/>
        <sz val="8"/>
        <color theme="1"/>
        <rFont val="Calibri"/>
        <family val="2"/>
        <scheme val="minor"/>
      </rPr>
      <t>06.01.03.01.</t>
    </r>
    <r>
      <rPr>
        <sz val="8"/>
        <color theme="1"/>
        <rFont val="Calibri"/>
        <family val="2"/>
        <scheme val="minor"/>
      </rPr>
      <t xml:space="preserve"> Evento de socialización de proyectos y resoluciones MSF  realizados.</t>
    </r>
  </si>
  <si>
    <r>
      <rPr>
        <b/>
        <sz val="8"/>
        <color theme="1"/>
        <rFont val="Calibri"/>
        <family val="2"/>
        <scheme val="minor"/>
      </rPr>
      <t>06.01.03.02.</t>
    </r>
    <r>
      <rPr>
        <sz val="8"/>
        <color theme="1"/>
        <rFont val="Calibri"/>
        <family val="2"/>
        <scheme val="minor"/>
      </rPr>
      <t xml:space="preserve"> Eventos programados para socialización de proyecto Y resoluciones de MSF</t>
    </r>
  </si>
  <si>
    <t>Socializar en las gerencias seccionales el procedimiento de D&amp;D de MSF de su competencia.</t>
  </si>
  <si>
    <r>
      <rPr>
        <b/>
        <sz val="8"/>
        <color theme="1"/>
        <rFont val="Calibri"/>
        <family val="2"/>
        <scheme val="minor"/>
      </rPr>
      <t xml:space="preserve">06.01.04.01. </t>
    </r>
    <r>
      <rPr>
        <sz val="8"/>
        <color theme="1"/>
        <rFont val="Calibri"/>
        <family val="2"/>
        <scheme val="minor"/>
      </rPr>
      <t>Talleres de información y visitas de seguimiento realizados</t>
    </r>
  </si>
  <si>
    <r>
      <rPr>
        <b/>
        <sz val="8"/>
        <color theme="1"/>
        <rFont val="Calibri"/>
        <family val="2"/>
        <scheme val="minor"/>
      </rPr>
      <t>06.01.04.02.</t>
    </r>
    <r>
      <rPr>
        <sz val="8"/>
        <color theme="1"/>
        <rFont val="Calibri"/>
        <family val="2"/>
        <scheme val="minor"/>
      </rPr>
      <t xml:space="preserve"> Talleres de información y visitas de seguimiento programados </t>
    </r>
  </si>
  <si>
    <t xml:space="preserve">En la DTAN, para el trimestre III solicitaron ajustes de metas </t>
  </si>
  <si>
    <t>Gestion para la admisibilidad de productos agropecurios</t>
  </si>
  <si>
    <r>
      <rPr>
        <b/>
        <sz val="8"/>
        <color theme="1"/>
        <rFont val="Calibri"/>
        <family val="2"/>
        <scheme val="minor"/>
      </rPr>
      <t xml:space="preserve">06.01.05.01. </t>
    </r>
    <r>
      <rPr>
        <sz val="8"/>
        <color theme="1"/>
        <rFont val="Calibri"/>
        <family val="2"/>
        <scheme val="minor"/>
      </rPr>
      <t>Número de nuevos productos con admisibilidad Sanitaria y Fitosanitaria en mercados externos</t>
    </r>
  </si>
  <si>
    <t>Gestión de notificacón internacional de MSF</t>
  </si>
  <si>
    <t>06.01.06.01. Notificaciones de MSF divulgadas al interior del ICA</t>
  </si>
  <si>
    <t xml:space="preserve"> 06.01.06.02.Notificacion de MSF que afectan a Colombia y a los países miembros</t>
  </si>
  <si>
    <t>Gestión de notificación internacional de proyectos y resoluciones de MSF y reglamentos técnicos</t>
  </si>
  <si>
    <r>
      <rPr>
        <b/>
        <sz val="8"/>
        <rFont val="Calibri"/>
        <family val="2"/>
        <scheme val="minor"/>
      </rPr>
      <t xml:space="preserve">06.01.07.01. </t>
    </r>
    <r>
      <rPr>
        <sz val="8"/>
        <rFont val="Calibri"/>
        <family val="2"/>
        <scheme val="minor"/>
      </rPr>
      <t>Proyectos, resoluciones de MSF y reglamentos técnicos notificados</t>
    </r>
  </si>
  <si>
    <r>
      <rPr>
        <b/>
        <sz val="8"/>
        <rFont val="Calibri"/>
        <family val="2"/>
        <scheme val="minor"/>
      </rPr>
      <t>06.01.07.02.</t>
    </r>
    <r>
      <rPr>
        <sz val="8"/>
        <rFont val="Calibri"/>
        <family val="2"/>
        <scheme val="minor"/>
      </rPr>
      <t xml:space="preserve"> Solicitudes de notificación recibidas</t>
    </r>
  </si>
  <si>
    <t>Gestión de la Cooperación Internaiconal</t>
  </si>
  <si>
    <r>
      <rPr>
        <b/>
        <sz val="8"/>
        <rFont val="Calibri"/>
        <family val="2"/>
        <scheme val="minor"/>
      </rPr>
      <t>06.01.08.01</t>
    </r>
    <r>
      <rPr>
        <sz val="8"/>
        <rFont val="Calibri"/>
        <family val="2"/>
        <scheme val="minor"/>
      </rPr>
      <t>Propuestas de Cooperación Internacional gestionadas y aceptadas ante las entidades oferentes</t>
    </r>
  </si>
  <si>
    <t>DIRECCION TECNICA DE EVALUACIÓN DEL RIESGO</t>
  </si>
  <si>
    <t>Realizar Análisis de Riesgos de plagas y enfermedades incluyendo Bioinsumos y Organismos Vivos Modificados (OVM)</t>
  </si>
  <si>
    <t>Emitir Conceptos Técnicos de plagas y enfermedades</t>
  </si>
  <si>
    <t>06.02.02.01. Numero de Conceptos Tècnicos gestionados</t>
  </si>
  <si>
    <t>06.02.02.03. Conceptos Técnicos Emitidos</t>
  </si>
  <si>
    <t>Elaboarar pefiles de riesgos agricolas</t>
  </si>
  <si>
    <t>06.02.03.01.Numero de Perfiles de Riesgo gestionados</t>
  </si>
  <si>
    <t xml:space="preserve">06.02.03.02.Número de Perfiles de Riesgo Solicitados </t>
  </si>
  <si>
    <t>06.02.03.03.Perfiles de riesgo emitidos</t>
  </si>
  <si>
    <t>Subg. Regulación Sanitaria y Fitosanitaria</t>
  </si>
  <si>
    <r>
      <t>Porcentaje de Acuerdos y Resoluciones expedidos por el ICA evacuados o revisados acumulados</t>
    </r>
    <r>
      <rPr>
        <sz val="11"/>
        <color rgb="FF333333"/>
        <rFont val="Verdana"/>
        <family val="2"/>
      </rPr>
      <t xml:space="preserve"> </t>
    </r>
  </si>
  <si>
    <t>SUBGERENCIA ADMINISTRATIVA Y FINANCIERA</t>
  </si>
  <si>
    <r>
      <t>Área  en hectareas  con inspeccion vigilancia y control para los riesgos fitosanitarios priorizadosc en cultivos de Cacao (</t>
    </r>
    <r>
      <rPr>
        <i/>
        <sz val="11"/>
        <rFont val="Calibri"/>
        <family val="2"/>
      </rPr>
      <t>Monilia, Escoba de Bruja, y Pasadores del Fruto)</t>
    </r>
    <r>
      <rPr>
        <sz val="11"/>
        <rFont val="Calibri"/>
        <family val="2"/>
      </rPr>
      <t>.</t>
    </r>
  </si>
  <si>
    <r>
      <t xml:space="preserve">Área  en hectareas  con inspeccion vigilancia y control para los riesgos fitosanitarios priorizadosc en cultivos de Papa en </t>
    </r>
    <r>
      <rPr>
        <i/>
        <sz val="11"/>
        <rFont val="Calibri"/>
        <family val="2"/>
      </rPr>
      <t>PYVV, Mosca Blanca, Y polilla Guatemalteca.</t>
    </r>
  </si>
  <si>
    <r>
      <t>Área  en hectareas  con inspeccion vigilancia y control para los riesgos fitosanitarios priorizadosc en cultivos de  Caña Panelera en B</t>
    </r>
    <r>
      <rPr>
        <i/>
        <sz val="11"/>
        <rFont val="Calibri"/>
        <family val="2"/>
      </rPr>
      <t xml:space="preserve">arrenador, </t>
    </r>
    <r>
      <rPr>
        <sz val="11"/>
        <rFont val="Calibri"/>
        <family val="2"/>
      </rPr>
      <t>y roya naranja</t>
    </r>
    <r>
      <rPr>
        <i/>
        <sz val="11"/>
        <rFont val="Calibri"/>
        <family val="2"/>
      </rPr>
      <t xml:space="preserve">. </t>
    </r>
    <r>
      <rPr>
        <i/>
        <sz val="8"/>
        <color indexed="10"/>
        <rFont val="Calibri"/>
        <family val="2"/>
      </rPr>
      <t/>
    </r>
  </si>
  <si>
    <r>
      <t xml:space="preserve">Área  en hectareas  con inspeccion vigilancia y control para los riesgos fitosanitarios priorizadosc en cultivos de Caucho en </t>
    </r>
    <r>
      <rPr>
        <i/>
        <sz val="11"/>
        <rFont val="Calibri"/>
        <family val="2"/>
      </rPr>
      <t>Microciclus ullei, Antracnosis y Phytophthora.</t>
    </r>
  </si>
  <si>
    <r>
      <t>Área  en hectáreas con inspección o vigilancia, seguimiento  y control fitosanitario de plagas priorizadas en especies Frutales: Aguacate: Problemas radicales asociados a enfermedades y Escolitinos,   Cítricos: Ácaro Hindú, Antracnosis y Picudo.  Pasifloráceas: Secadera</t>
    </r>
    <r>
      <rPr>
        <i/>
        <sz val="11"/>
        <rFont val="Calibri"/>
        <family val="2"/>
      </rPr>
      <t xml:space="preserve"> Fusarium</t>
    </r>
    <r>
      <rPr>
        <sz val="11"/>
        <rFont val="Calibri"/>
        <family val="2"/>
      </rPr>
      <t xml:space="preserve"> sp.  Guayaba: Picudo y Mota blanca de la guayaba.  Mango: Antracnosis.  Uchuva: Marchitez </t>
    </r>
    <r>
      <rPr>
        <i/>
        <sz val="11"/>
        <rFont val="Calibri"/>
        <family val="2"/>
      </rPr>
      <t>Fusarium</t>
    </r>
    <r>
      <rPr>
        <sz val="11"/>
        <rFont val="Calibri"/>
        <family val="2"/>
      </rPr>
      <t xml:space="preserve"> sp. Mora: Trips y Antracnosis.  Piña: </t>
    </r>
    <r>
      <rPr>
        <i/>
        <sz val="11"/>
        <rFont val="Calibri"/>
        <family val="2"/>
      </rPr>
      <t>Phytophthora</t>
    </r>
    <r>
      <rPr>
        <sz val="11"/>
        <rFont val="Calibri"/>
        <family val="2"/>
      </rPr>
      <t xml:space="preserve"> sp. y Bacteriosis.  En todas las especies frutales plagas emergentes o justificadas por requerimiento de la seccional.    </t>
    </r>
  </si>
  <si>
    <r>
      <rPr>
        <b/>
        <sz val="11"/>
        <rFont val="Calibri"/>
        <family val="2"/>
      </rPr>
      <t>Vigilancia fitosanitaria de plagas (artropodos  y enfermedades) asociadas a las principales especies forestales de carácter comercial en el país. Énfasis por especie foresta</t>
    </r>
    <r>
      <rPr>
        <sz val="11"/>
        <rFont val="Calibri"/>
        <family val="2"/>
      </rPr>
      <t>l:  Especies Forestales del genero Pinus spp. énfasis en vigilancia de Sirex noctilio, Urocerus gigas y  Pineus boerneri. Especies Forestales del genero Eucalyptus  spp. Con enfasis en la vigilancia  de Gonipterus platensis, Glycaspis brimblecombei y  Ralstonia solanacearum. , Gonipterus platensis. Especies forestales de Acacia mangiun y Gmelina arborea con énfasis en la vigilancia  de insectos defoliadores y perforadores de fuste. Especie forestal Tectona grandis  con énfasis en la vigilancia   fitosanitaria de Maconellicoccus hirsutus y Olivea tectonae. Otras especies forestales (Tabebuia rosea, Pachira quinata, Cordia spp y otras). Plagas  endémicas y exóticas ( artrópodos  y enfermedades).</t>
    </r>
  </si>
  <si>
    <r>
      <t xml:space="preserve">Mantener las áreas de baja prevalencia de moscas de la fruta (Valle del Cauca, Altiplano Cundiboyacense, Antioquia </t>
    </r>
    <r>
      <rPr>
        <sz val="11"/>
        <rFont val="Calibri"/>
        <family val="2"/>
      </rPr>
      <t>y Cordoba).</t>
    </r>
  </si>
  <si>
    <r>
      <t xml:space="preserve">Area con inspección, seguimiento a cultivos de frutales de exportación y de producción nacional, dentro del área de baja prevalencia  (Valle del Cauca, Altiplano Cundiboyacense, Antioquia </t>
    </r>
    <r>
      <rPr>
        <sz val="11"/>
        <rFont val="Calibri"/>
        <family val="2"/>
      </rPr>
      <t>y Cordoba).</t>
    </r>
  </si>
  <si>
    <r>
      <t>Tratamiento químico de focos de Roya de las cebollas y el ajo en cultivos del genero</t>
    </r>
    <r>
      <rPr>
        <i/>
        <sz val="11"/>
        <rFont val="Calibri"/>
        <family val="2"/>
      </rPr>
      <t xml:space="preserve"> Allium</t>
    </r>
    <r>
      <rPr>
        <sz val="11"/>
        <rFont val="Calibri"/>
        <family val="2"/>
      </rPr>
      <t>.</t>
    </r>
  </si>
  <si>
    <t>La ejecución fue mayor a lo programdo , para la evaluación  se tiene encuenta  unicamente el 100%</t>
  </si>
  <si>
    <t>OFICINA ASESORA COMUNICACIONES</t>
  </si>
  <si>
    <t>OFICINA ASESORA TECNOLOGIAS DE LA INFORMACIÓN</t>
  </si>
  <si>
    <t>Consolidar el sistema integrado de Gestión</t>
  </si>
  <si>
    <t>Actividades</t>
  </si>
  <si>
    <t>Ponderador</t>
  </si>
  <si>
    <t xml:space="preserve">Meta </t>
  </si>
  <si>
    <t>% Cumplimiento</t>
  </si>
  <si>
    <t>RESULTADO CONSOLIDAR EL SISTEMA INTEGRADO DE GSTION</t>
  </si>
  <si>
    <t xml:space="preserve">Revisar y ajustar el Plan Estratégico del ICA 2016-2022 y publicar documento </t>
  </si>
  <si>
    <t>Diligenciar formulario único de reporte y avance de la gestión -  FURAG</t>
  </si>
  <si>
    <t xml:space="preserve">Apoyar y consolidar la formulación del plan de acción  para la vigencia y publicar el documento </t>
  </si>
  <si>
    <t xml:space="preserve">Realizar seguimiento y evaluación al plan de acción formulado y publicar los avances </t>
  </si>
  <si>
    <t xml:space="preserve">Proponer la metodología para la evaluación de dependencias según articulo 16 del acuerdo 565 de 2016,expedido por la CNSC  </t>
  </si>
  <si>
    <t xml:space="preserve">Consolidar el Informe de Gestión de la entidad correspondiente a la vigencia inmediatamente anterior </t>
  </si>
  <si>
    <t xml:space="preserve">Coordinar y apoyar la audiencia de rendición de cuentas </t>
  </si>
  <si>
    <t xml:space="preserve">Coordinar plan de choque frente a las evaluaciones externas </t>
  </si>
  <si>
    <t xml:space="preserve">Preparar informe de gestión con destino al Congreso de la República </t>
  </si>
  <si>
    <t xml:space="preserve">Desarrollas las actividades relacionadas con la gestión de riesgos operativos </t>
  </si>
  <si>
    <t xml:space="preserve">Apoyar  la racionalización de trámites </t>
  </si>
  <si>
    <t>Programar y ejecutar las auditorias de certificación y recertificación del SIG</t>
  </si>
  <si>
    <t xml:space="preserve">Acompañar y apoyar la actualización de documentos en el DocManager </t>
  </si>
  <si>
    <t xml:space="preserve">Apoyar, consolidar y hacer seguimiento al plan de mejoramiento de auditorias internas y externas </t>
  </si>
  <si>
    <t xml:space="preserve">Programar y preparar  las reuniones de revisión por la dirección </t>
  </si>
  <si>
    <t xml:space="preserve">Coordinar y consolidar las actividades para  formular el plan anticorrupción y atención al ciudadano  y hacer el respectivo seguimiento a las estrategias que son responsabilidad de la oficina de planeación </t>
  </si>
  <si>
    <t xml:space="preserve">Coordinar y consolidar la información con destino a la auditoria de contraloría </t>
  </si>
  <si>
    <t>PROYECCION PRESUPUESTAL</t>
  </si>
  <si>
    <t>RESULTADO PROYECCION PRESUPUESTAL</t>
  </si>
  <si>
    <t>Formular el anteproyecto de presupuesto para la vigencia siguiente  y diligenciar los formularios respectivos a través del Sistema Integrado de Información Financiera -SIIF-</t>
  </si>
  <si>
    <t>Registrar y/o actualizar los proyectos de inversión en cada vigencia fiscal; de acuerdo con la Metodología General Ajustada -MGA y en el SUIFP –BPIN del DNP; para atender la programación presupuestal anual y según las necesidades institucionales</t>
  </si>
  <si>
    <t>Reportar mensualmente el avance de metas de los proyectos de inversión en el aplicativo Sistema de Seguimiento Proyectos de Inversión -SPI del DNP con base en el informe de cumplimiento de las áreas responsables de las metas.</t>
  </si>
  <si>
    <t>Elabora propuesta de asignación presupuestal a nivel nacional de acuerdo con las cuotas autorizadas por el Ministerio de Hacienda y Consolidar el presupuesto de ingresos y gastos del instituto, para la vigencia</t>
  </si>
  <si>
    <t xml:space="preserve">Consolidar la  regionalización del presupuesto de inversión por dependencias y por procesos </t>
  </si>
  <si>
    <t xml:space="preserve">Registrar en el Sistema Integrado de Información Financiera -SIIF-,el presupuesto de ingresos y gastos aprobado para la vigencia </t>
  </si>
  <si>
    <t xml:space="preserve">Registrar en el Sistema Integrado de Información Financiera -SIIF-, las modificaciones y traslados presupuestales aprobados </t>
  </si>
  <si>
    <t xml:space="preserve">Realizar seguimiento y evaluación a la ejecución del presupuesto y publicar avances </t>
  </si>
  <si>
    <t>PLANEACION INSTITUCIONAL</t>
  </si>
  <si>
    <t xml:space="preserve">Desarrollar las actividades correspondientes a la suscripción, seguimiento y evaluación de acuerdos de gestión de gerentes públicos responsabilidad del Gerente General </t>
  </si>
  <si>
    <t xml:space="preserve">Gestionar apoyar y acompañar la ejecución de actividades para dar cumplimiento a las políticas planes y programas ambientales </t>
  </si>
  <si>
    <t xml:space="preserve">Liderar y coordinar el proceso de gestión de gobierno en línea </t>
  </si>
  <si>
    <t>OFICINA ASESORA DE PLANEACION 98,86% CUMPLIMIENTO</t>
  </si>
  <si>
    <t xml:space="preserve">DIRECCIONES TECNICAS </t>
  </si>
  <si>
    <t>RESULTADO OFICINA ASESORA DE PLANEACION</t>
  </si>
  <si>
    <t>CONSOLIDAR EL SISTEMA INTEGRADO DE GSTION</t>
  </si>
  <si>
    <t>OFICINA ASESORA DE PLANEACION</t>
  </si>
  <si>
    <t xml:space="preserve">DESEMPEÑO POR DEPENDENCIA </t>
  </si>
  <si>
    <t xml:space="preserve">RESULTADO OFICINA ASESORA DE PLANEACION </t>
  </si>
  <si>
    <t>TOTAL ICA (gerencia general)</t>
  </si>
  <si>
    <t>RESULTADO SUBGERENCIA PROTECCION ANIMAL</t>
  </si>
  <si>
    <t>RESULTADO SUBGERENCIA PROTECCION VEGETAL</t>
  </si>
  <si>
    <t>RESULTADO SUBGERENCIA PROTECCION FRONTERIZA</t>
  </si>
  <si>
    <t xml:space="preserve">SUBGERENCIA DE ANALISIS Y DIAGNOSTICOS </t>
  </si>
  <si>
    <t xml:space="preserve">SUBGERENCIA DE REGULACION </t>
  </si>
  <si>
    <t xml:space="preserve">RESULTADO OFICINA  DE COMUNICACIONES </t>
  </si>
  <si>
    <t xml:space="preserve">RESULTADO OFICINA DE TECNOLOGIA DE LA INFORMACION </t>
  </si>
  <si>
    <t xml:space="preserve">CONTROL INTERNO </t>
  </si>
  <si>
    <t>01.03.01.01 Número de lideres ambientales capacitados en herramientas para la gestión ambiental (No.)</t>
  </si>
  <si>
    <t>01.03.03.01 Número de seccionales priorizadas auditadas en la norma ISO 14001 de 2015 (No.)</t>
  </si>
  <si>
    <t>01.02.02.01 Auditorias internas realizadas de seguimiento del SGC acumulado (No.)</t>
  </si>
  <si>
    <t>01.03.04.01 Número de auditorias externas realizadas en la norma ISO 14001 de 2015 acumulado (No.)</t>
  </si>
  <si>
    <t>01.03.05.01 Número de diagnosticos ambientales consolidados en el marco de la norma ISO 14001:2015 acumulado (No.)</t>
  </si>
  <si>
    <t>01.01.04.01 Avances del Plan de Acción Institucional publicados programados acumulado (No.)</t>
  </si>
  <si>
    <t>01.02.02.07 Porcentaje de Planes de mejora suscritos de auditorias externas SGC y SGA acumulado (%)</t>
  </si>
  <si>
    <t>01.01.02.03 Porcentaje Modificaciones presupuestales registrados en SIIF acumulado (%)</t>
  </si>
  <si>
    <t>01.01.06.01 Reuniones de seguimiento de cumplimiento de la estrategia GD Mapa de ruta según norma acumulado (No.)</t>
  </si>
  <si>
    <t>01.03.02.01 Número de socializaciones realizadas en las seccionales priorizadas (No.)</t>
  </si>
  <si>
    <t>01.02.02.04 Porcentaje de Planes de mejora suscritos de auditorias internas SGC y SGA acumulado (%)</t>
  </si>
  <si>
    <t>01.01.01.01 Reportes de seguimiento realizados a las metas fisicas y financieras en el Sistema de Seguimiento a Proyectos de Inversión - SPI del DNP acumulado (No.)</t>
  </si>
  <si>
    <t>01.01.03.01 Seguimientos a la ejecución presupuestal del Instituto realizados acumulado (No.)</t>
  </si>
  <si>
    <t>01.02.01.01 Procesos Institucionales actualizados con caracterización (No.)</t>
  </si>
  <si>
    <t>01.01.05.01 Reporte de avances de los planes de mejoramiento resultantes de auditorías, internas y externas (OCI, CGR, MECI, FURAG) (No.)</t>
  </si>
  <si>
    <t>01.01.07.01 Informes de avance Plan Anticorrupción Institucional entregados a la Oficina de Control Interno (No.)</t>
  </si>
  <si>
    <t>SUBGERENCIA ADMINISTRATIVA Y FINAANCIERA</t>
  </si>
  <si>
    <t xml:space="preserve">Solicitan cambio de medición, de numero entero a porcentaje, se debe tener encuenta la justificación del memorando No. 20183117512 del 12/06/2018
“En Atención al Plan de Acción implementado por la Subgerencia Administrativa y Financiera - grupo Gestión Contable en lo referente a los Estados Financieros (Elaboración  de estados  financieros de la entidad Y  Reporte de saldo y Movimientos, operaciones reciprocas y variaciones significativas), me permito informar que esta acción para el segundo trimestre no es posible cumplirla, dado que mediante las resoluciones 113 del 13 de abril de 2018 y 159 del 29 de mayo 2018 expedidas por la Contaduría General de la Nación se prorrogó la entrega de información financiera mediante el capturador de información Chip, por parte de las entidades del Gobierno Nacional en las siguientes fechas: Hasta el 30 de junio de 2018 para la transmisión de la información y hasta el 31 de julio 2018 para la presentación y publicación de los Estados Financieros. 
Ademas se solicita la modificación del plan de acción en lo referente a la actividad de Presentación tributaria  del nivel nacional y territorial (Declaraciones tributarias Nacionales y Territoriales presentadas), las cuales se establecieron con la planificación tributaria de la vigencia 2018,  según los estatutos y calendarios tributarios nacionales y territoriales, dado que se presentan  periodos sin que se de el hecho generador del impuesto y por lo tanto no da lugar el tramite de pago de estos tributos.  Por lo anterior se solicita sea modificada la mete del plan de acción de 2018 en la meta para la actividad de Presentación tributaria  del nivel nacional y territorial (Declaraciones tributarias Nacionales y Territoriales presentadas), la cual se debe establecer por demanda.”
</t>
  </si>
  <si>
    <t>Error en el reporte de Dic. Por parte del  Grupo TH a la SAF, se hizo corrección</t>
  </si>
  <si>
    <t xml:space="preserve">2. ACTUALIZACIÓN DEL MANUAL DE FUNCIONES Y COMPETENCIAS LABORALES DEL INSTITUTO:
11.01.24.05 Actualizaciones al manual de funciones realizadas: 10%
11.01.24.06 Actualizaciones al manual de funciones solicitadas: 10%
El Manual Específico de Funciones y de Competencias Laborales es una herramienta de gestión de talento humano que permite establecer las funciones y competencias laborales de los empleos que conforman la planta de personal de las instituciones públicas; así como los requerimientos de conocimiento, experiencia y demás competencias exigidas para el desempeño de estos. Es, igualmente, insumo importante para la ejecución de los procesos de planeación, ingreso, permanencia y desarrollo del talento humano al servicio de las organizaciones públicas. Por esta razón efectuar una actualización y/o ajuste del Manual de Funciones y Competencias Laborales, requiere que se den estas condiciones: a) Cambios en la estructura de la Planta de Personal; b) Cambios en las funciones y responsabilidades del ICA y c) Necesidad del servicio. 
Como quiera que estos escenarios son eventuales, este INDICADOR no representa la cotidianidad en la ejecución de actividades en Talento Humano; sino al contrario, las solicitudes de actualización y/o modificación son esporádicas y al igual que la realización de los procesos meritocráticos son a “demanda” de la estructura del Estado o de la Administración del ICA.
Es de anotar que para la presente vigencia, en cumplimiento del Decreto 815 de 2018 “Por el cual se modifica el Decreto 1083 de 2015, único Reglamentario del Sector de Función Pública, en lo relacionado con  las competencias laborales generales para los empleos públicos en los distintos niveles jerárquicos”, el Instituto tiene plazo hasta el 18 de noviembre de 2018 para modificar su Manual de Funciones, de acuerdo con lo previsto en los artículos 2.2.4.7 y 2.2.4.8 del citado Decreto; las competencias funcionales; y los requisitos de estudio y experiencia de acuerdo con lo establecido en el decreto que para el efecto expida el Gobierno Nacional.
 En cumplimiento de lo expuesto en el Decreto 815 de 2018, el INDICADOR Actualización del Manual de Funciones y Competencias Laborales del Instituto, se cumplirá para el último trimestre de la presente vigencia, por lo cual atentamente solicitamos que el cumplimiento de la meta del 100% se traslade para el mes de diciembre de 2018.
</t>
  </si>
  <si>
    <t xml:space="preserve">Justificación 
el cambio de los parametros fueron solicitadas mediante el memorando de fecha 18 de junio de 2018, sisad No. 20183118155, dirigido al doctor GUILLERMO ALEXANDER PEÑA ANGARITA, con copia a la doctora MARY GLADYS MORENO GAMBA.
“ De acuerdo a las observaciones realizadas  por la Oficina Asesora de Planeación del Instituto Colombiano Agropecuario "ICA", comedidamente  solicito se modifique la información del Plan de Acción  suministrada por el Grupo de procesos Disciplinarios para el  primer trimestre del año 2018, ya que se presento una confusión en su elaboración.
Así mismo, se solicita el ajuste del ponderado de la actividad "Coordinar, conocer y fallar en primera instancia las Investigaciones de carácter Disciplinario que se adelanten contra  funcionarios y exfuncinarios del Instituto" ya que esta actividad no es recurrente dentro de de las actividades de la oficina, este ponderado en la actualidad se encuentra con un valor de quince (15) solicitando que se de un valor de cinco (5) el valor equivalente a la diferencia sera aplicado a la actividad "Apoyar al Subgerente administrativo y financiero, en las actividades tendientes a ejercer la acción disciplinaria, garantizando el debido proceso" elevando este ponderado de diez (10) a veinte (20). “
</t>
  </si>
  <si>
    <t>Error de digitación se cambio de 800 a 1200</t>
  </si>
  <si>
    <t xml:space="preserve">Justificacion SISAD No. 20183117029 del 7 de junio de 2018  :
Por medio de la presente, me permito remitir el plan de acción del grupo de gestión contractual con la ejecución mensual de enero, febrero, marzo, abril y mayo; solicitando que en el mismo se tenga en cuenta  la modificación establecida en el mismo en lo relacionado con la actividad "Trámites contractuales” donde se encuentra el siguiente indicador enunciado así, Parte Superior: Procesos tramitados y ejecutados de contratos de bienes y servicios y la Parte Inferior: Solicitudes de contratos de bienes y servicios. 
El cual consideramos que se debe establecer como un dato informativo toda vez que no todas las solicitudes de contratos de bienes y servicios se convierten en procesos tramitados y ejecutados, por cuanto algunas de las solicitudes son devueltas por no cumplir con los requisitos mínimos de ley y el formato establecido por el instituto  y adicionalmente en otros casos son declarados desiertos razón por la cual, las que son devueltas serán presentadas nuevamente una vez cumplan con los requisitos exigidos,  aumentado de esta manera el número de solicitudes realizadas respecto de las solicitudes tramitadas; por lo anterior el dato informativo quedara de la siguiente manera.
</t>
  </si>
  <si>
    <t xml:space="preserve">Justificación 
Correo:  De: Miguel Angel Alzate Salcedo
Enviado: miércoles, 18 de julio de 2018 12:03:46 p.m.
Para: Subgerencia Administrativa y Financiera.
Mesa de trabajo 18 de julio de 20 
Modificación de la redacción del  dato infamativo  11.01.57.01 para mayor claridad sobre la medición , modificación del año referente sobre el cual el indicador 11.01.58.02 va a evaluar, pedido de nuevo indicador  “11.01.58.01No de contratos (clasificados, ordenados, foliados, rotulados, con hoja de control e inventariados) de la vigencia 2017.” En base a lo acordado en la mesa de trabajo  con la doctora Doctora Mary  Moreno, modificación de las ponderación de los indicadores tomando como base el agregar nuevo indicador.
</t>
  </si>
  <si>
    <t xml:space="preserve">Justificación 
Cambios pedidos en nombre de la Coordinación del Grupo  de Bienestar Social y Capacitación y de acuerdo al memorando No. 20183120873 del 10 de julio de 2018, enviado  a la Oficina de Planeación:
Teniendo en cuenta la verificación que se realizó al Plan de Acción Nacional de 2018 del Grupo de Bienestar Social y Capacitación, con toda atención se solicita modificar las metas de las siguientes actividades:
 1. DESARROLLAR LA UNIDAD DE GESTIÓN DEL CONOCIMIENTO: Plan de conferencias a nivel nacional por regiones-11.01.07.01. Cuyo indicador es: Número de eventos ejecutados/Número de eventos Programados, se habían programado seis (6), eventos por cada trimestre, pero la metodología se cambió y no fue posible iniciar el proceso en las fechas indicadas. Por lo anterior es necesario efectuar la siguiente modificación de metas, así Eventos programados: Se realizará una capacitación cada mes de la siguiente manera: 
Julio:  1 Evento de Capacitación  
Agosto:1 Evento de Capacitación  
Septiembre: 1 Evento de Capacitación 
 Octubre: 1 Evento de Capacitación
 Noviembre: 1 Evento de Capacitación  
Diciembre 0
 2.DESARROLLAR LA UNIDAD DE GESTIÓN DEL CONOCIMIENTO: Lanzamiento de la unidad de Gestión de Conocimiento-11.01.08.01. Cuyo indicador es: Evento de lanzamiento por Regiones: En primera instancia se había programado llevar a cabo seis (6) lanzamientos en las zonas en que se dividió el país, pero fue necesario modificar la estrategia por estas  razones:
1. Por la restricción presupuestal.
 2. La agenda de los panelistas. 
3. Por los gastos en los desplazamientos de los participantes en la consecución de los tiquetes. 
4. Atendiendo instrucciones directivas por metodología y logística y los anteriores ítem se tomó la decisión de realizar un solo evento. 
Por lo anterior se solicita cambiar la meta de este lanzamiento dejando en UNA (1) actividad que se realizó el día 31 de mayo a nivel nacional; este lanzamiento del Programa de Gestión del Conocimiento se llevó a cabo conectando las 32 seccionales a través de ruta: https://icaoti.sharepoint.com/OficinasAsesoras/Plane/conocimientoICA/Paginas/Gesti%C3%B3n-del-Conocimiento.aspx. 
Por lo anteriormente expuesto solicito realizar las modificaciones al PAN 2018 y su correspondiente ponderación, las cuales se encuentran marcadas en amarillo.
</t>
  </si>
  <si>
    <t>&gt;=71,25% - 75%</t>
  </si>
  <si>
    <t>&gt;=60% - &lt; 71,25%</t>
  </si>
  <si>
    <t>&gt;=48,75 - &lt; 60%</t>
  </si>
  <si>
    <t>&gt;=0 - &lt;48,75%</t>
  </si>
  <si>
    <t>Elaboro: Mary Gladys Moreno G.</t>
  </si>
  <si>
    <t>Fecha:</t>
  </si>
  <si>
    <t>07.02.01.01. Número de envíos certificados.(Cargamentos agrícolas certificados) Consolidado Nacional Acumulado</t>
  </si>
  <si>
    <t>IND_SPF_ACU_ACE02_ACT01_VAR01</t>
  </si>
  <si>
    <t>07.02.01.02. Numero de envíos rechazados de plantas, productos vegetales y articulos reglamentarios de exportacion. Consolidado Nacional Acumulado</t>
  </si>
  <si>
    <t>IND_SPF_ACU_ACE02_ACT01_VAR02</t>
  </si>
  <si>
    <t>07.02.02.01. Numero de certificados expedidos de exportaciones en establecimientos de origen Consolidado Nacional Acumulado</t>
  </si>
  <si>
    <t>IND_SPF_ACU_ACE02_ACT02_VAR01</t>
  </si>
  <si>
    <t>Inspección sanitaria de exportaciones</t>
  </si>
  <si>
    <t>07.02.03.02. Número de envíos certificados (Cargamentos pecuarios certificados) Consolidado Nacional Acumulado</t>
  </si>
  <si>
    <t>IND_SPF_ACU_ACE02_ACT03_VAR02</t>
  </si>
  <si>
    <t>07.02.03.01. Numero de certificados expedidos en inspeccion sanitaria de exportaciones Consolidado Nacional Acumulado</t>
  </si>
  <si>
    <t>IND_SPF_ACU_ACE02_ACT03_VAR01</t>
  </si>
  <si>
    <t>02. CERTIFICAR EL ESTADO SyF EXPO AGROPECUARIAS CONTRIBUIR CON EL MANTENIMIENTO ADMISIBILIDAD</t>
  </si>
  <si>
    <t xml:space="preserve">Certificado zoosanitario de exportación CZE. </t>
  </si>
  <si>
    <t>DIRECCIÓN TÉCNICA DE LOGÍSTICA</t>
  </si>
  <si>
    <t>07.01.09.01. Número de soluciones informaticas en el SISPAP implementadas Consolidado Nacional Acumulado</t>
  </si>
  <si>
    <t>IND_SPF_ACU_ACE01_ACT09_VAR01</t>
  </si>
  <si>
    <t>07.01.10.01. Número de visitas de seguimiento procedimentales Consolidado Nacional Acumulado</t>
  </si>
  <si>
    <t>IND_SPF_ACU_ACE01_ACT10_VAR01</t>
  </si>
  <si>
    <t>07.01.10.02. Número de procedimientos, instructivos y formas de la Subgerencia de Protección Fronteriza elaborados y actualizados Consolidado Nacional Acumulado</t>
  </si>
  <si>
    <t>IND_SPF_ACU_ACE01_ACT10_VAR02</t>
  </si>
  <si>
    <t>07.01.10.03. Número de eventos de socialización y actualización dirigido a los usuarios internos y externos Consolidado Nacional Acumulado</t>
  </si>
  <si>
    <t>IND_SPF_ACU_ACE01_ACT10_VAR03</t>
  </si>
  <si>
    <t>07.01.10.04. Número de programas interinstitucionales de facilitación del comercio Consolidado Nacional Acumulado</t>
  </si>
  <si>
    <t>IND_SPF_ACU_ACE01_ACT10_VAR04</t>
  </si>
  <si>
    <t>Seguimiento a la implementacion de  soluciones informáticas para la facilitación del comercio</t>
  </si>
  <si>
    <t>07.02.04.01. Número de soluciones informaticas en el SISPAP implementadas Consolidado Nacional Acumulado</t>
  </si>
  <si>
    <t>IND_SPF_ACU_ACE02_ACT04_VAR01</t>
  </si>
  <si>
    <t>07.02.05.01. Número de visitas de seguimiento procedimentales Consolidado Nacional Acumulado</t>
  </si>
  <si>
    <t>IND_SPF_ACU_ACE02_ACT05_VAR01</t>
  </si>
  <si>
    <t>07.02.05.02. Número de procedimientos, instructivos y formas de la Subgerencia de Protección Fronteriza elaborados y actualizados Consolidado Nacional Acumulado</t>
  </si>
  <si>
    <t>IND_SPF_ACU_ACE02_ACT05_VAR02</t>
  </si>
  <si>
    <t>07.02.05.03. Número de eventos de socialización y actualización dirigido a los usuarios internos y externos Consolidado Nacional Acumulado</t>
  </si>
  <si>
    <t>IND_SPF_ACU_ACE02_ACT05_VAR03</t>
  </si>
  <si>
    <t>07.02.05.04. Número de programas interinstitucionales de facilitación del comercio Consolidado Nacional Acumulado</t>
  </si>
  <si>
    <t>IND_SPF_ACU_ACE02_ACT05_VAR04</t>
  </si>
  <si>
    <t>DIRECCIÓN TÉCNICA DE CUARENTENA</t>
  </si>
  <si>
    <t>01. INSPECCIÓN Y SEGUIMIENTO IMPO AGROPECUARIAS - LOS MEDIOS DE TRANSPORTE QUE INGRESEN AL PAÍS</t>
  </si>
  <si>
    <t>% ejecucion A.E</t>
  </si>
  <si>
    <t>06.02.01.01. Anàlisis de Riesgos gestionados</t>
  </si>
  <si>
    <t xml:space="preserve">06.02.01.02. Solicitudes de Analisis de Riesgos Radicadas </t>
  </si>
  <si>
    <t xml:space="preserve"> 06.02.01.03. Analisis de Riesgos Realizados</t>
  </si>
  <si>
    <t xml:space="preserve">06.02.02.02. Numero de Conceptos tècnicos Solicitados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</si>
</sst>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Red]#,##0"/>
    <numFmt numFmtId="165" formatCode="0.0"/>
    <numFmt numFmtId="166" formatCode="0.0%"/>
    <numFmt numFmtId="167" formatCode="0.0000000"/>
    <numFmt numFmtId="168" formatCode="#,###"/>
    <numFmt numFmtId="169" formatCode="#,##0.00;[Red]#,##0.00"/>
    <numFmt numFmtId="170" formatCode="#,##0.0"/>
    <numFmt numFmtId="171" formatCode="_-* #,##0_-;\-* #,##0_-;_-* &quot;-&quot;??_-;_-@_-"/>
    <numFmt numFmtId="172" formatCode="0;[Red]0"/>
    <numFmt numFmtId="173" formatCode="#,##0_ ;\-#,##0\ "/>
    <numFmt numFmtId="174" formatCode="#,##0.0;[Red]#,##0.0"/>
    <numFmt numFmtId="175" formatCode="_-* #,##0.0_-;\-* #,##0.0_-;_-* &quot;-&quot;??_-;_-@_-"/>
  </numFmts>
  <fonts count="64">
    <font>
      <sz val="11"/>
      <color theme="1"/>
      <name val="Calibri"/>
      <family val="2"/>
      <scheme val="minor"/>
    </font>
    <font>
      <sz val="11"/>
      <color theme="1"/>
      <name val="Calibri"/>
      <family val="2"/>
      <scheme val="minor"/>
    </font>
    <font>
      <b/>
      <sz val="11"/>
      <color theme="1"/>
      <name val="Calibri"/>
      <family val="2"/>
      <scheme val="minor"/>
    </font>
    <font>
      <b/>
      <i/>
      <sz val="13"/>
      <name val="Arial"/>
      <family val="2"/>
    </font>
    <font>
      <sz val="8"/>
      <name val="Calibri"/>
      <family val="2"/>
      <scheme val="minor"/>
    </font>
    <font>
      <sz val="9"/>
      <color theme="1"/>
      <name val="Calibri"/>
      <family val="2"/>
      <scheme val="minor"/>
    </font>
    <font>
      <sz val="10"/>
      <name val="Arial"/>
      <family val="2"/>
    </font>
    <font>
      <sz val="10"/>
      <name val="Calibri"/>
      <family val="2"/>
      <scheme val="minor"/>
    </font>
    <font>
      <b/>
      <sz val="12"/>
      <color theme="1"/>
      <name val="Calibri"/>
      <family val="2"/>
      <scheme val="minor"/>
    </font>
    <font>
      <sz val="8"/>
      <name val="Calibri"/>
      <family val="2"/>
    </font>
    <font>
      <b/>
      <sz val="11"/>
      <color theme="0"/>
      <name val="Calibri"/>
      <family val="2"/>
      <scheme val="minor"/>
    </font>
    <font>
      <b/>
      <sz val="8"/>
      <name val="Calibri"/>
      <family val="2"/>
    </font>
    <font>
      <b/>
      <sz val="9"/>
      <name val="Calibri"/>
      <family val="2"/>
      <scheme val="minor"/>
    </font>
    <font>
      <b/>
      <sz val="8"/>
      <name val="Calibri"/>
      <family val="2"/>
      <scheme val="minor"/>
    </font>
    <font>
      <sz val="8"/>
      <color theme="1"/>
      <name val="Calibri"/>
      <family val="2"/>
      <scheme val="minor"/>
    </font>
    <font>
      <sz val="9"/>
      <name val="Arial"/>
      <family val="2"/>
    </font>
    <font>
      <sz val="9"/>
      <color indexed="72"/>
      <name val="Arial"/>
      <family val="2"/>
    </font>
    <font>
      <sz val="9"/>
      <name val="Calibri"/>
      <family val="2"/>
      <scheme val="minor"/>
    </font>
    <font>
      <b/>
      <sz val="14"/>
      <color theme="1"/>
      <name val="Calibri"/>
      <family val="2"/>
      <scheme val="minor"/>
    </font>
    <font>
      <b/>
      <sz val="9"/>
      <color theme="1"/>
      <name val="Calibri"/>
      <family val="2"/>
      <scheme val="minor"/>
    </font>
    <font>
      <sz val="9"/>
      <name val="Calibri"/>
      <family val="2"/>
    </font>
    <font>
      <b/>
      <sz val="8"/>
      <color theme="1"/>
      <name val="Calibri"/>
      <family val="2"/>
      <scheme val="minor"/>
    </font>
    <font>
      <b/>
      <sz val="9"/>
      <color rgb="FF000000"/>
      <name val="Calibri"/>
      <family val="2"/>
    </font>
    <font>
      <sz val="8"/>
      <color rgb="FFFF0000"/>
      <name val="Calibri"/>
      <family val="2"/>
      <scheme val="minor"/>
    </font>
    <font>
      <sz val="8"/>
      <color rgb="FF000000"/>
      <name val="Calibri"/>
      <family val="2"/>
    </font>
    <font>
      <b/>
      <sz val="10"/>
      <name val="Calibri"/>
      <family val="2"/>
      <scheme val="minor"/>
    </font>
    <font>
      <sz val="9"/>
      <color rgb="FF000000"/>
      <name val="Calibri"/>
      <family val="2"/>
    </font>
    <font>
      <b/>
      <sz val="10"/>
      <color theme="1"/>
      <name val="Calibri"/>
      <family val="2"/>
      <scheme val="minor"/>
    </font>
    <font>
      <sz val="11"/>
      <name val="Calibri"/>
      <family val="2"/>
      <scheme val="minor"/>
    </font>
    <font>
      <b/>
      <sz val="9"/>
      <color indexed="81"/>
      <name val="Tahoma"/>
      <family val="2"/>
    </font>
    <font>
      <sz val="9"/>
      <color indexed="81"/>
      <name val="Tahoma"/>
      <family val="2"/>
    </font>
    <font>
      <b/>
      <sz val="11"/>
      <name val="Calibri"/>
      <family val="2"/>
      <scheme val="minor"/>
    </font>
    <font>
      <i/>
      <sz val="8"/>
      <color indexed="10"/>
      <name val="Calibri"/>
      <family val="2"/>
    </font>
    <font>
      <sz val="12"/>
      <name val="Calibri"/>
      <family val="2"/>
      <scheme val="minor"/>
    </font>
    <font>
      <sz val="12"/>
      <color theme="1"/>
      <name val="Calibri"/>
      <family val="2"/>
      <scheme val="minor"/>
    </font>
    <font>
      <b/>
      <sz val="12"/>
      <name val="Calibri"/>
      <family val="2"/>
      <scheme val="minor"/>
    </font>
    <font>
      <b/>
      <sz val="10"/>
      <color theme="0"/>
      <name val="Calibri"/>
      <family val="2"/>
      <scheme val="minor"/>
    </font>
    <font>
      <b/>
      <sz val="8"/>
      <color theme="0"/>
      <name val="Calibri"/>
      <family val="2"/>
      <scheme val="minor"/>
    </font>
    <font>
      <b/>
      <sz val="9"/>
      <color theme="0"/>
      <name val="Calibri"/>
      <family val="2"/>
    </font>
    <font>
      <b/>
      <sz val="8"/>
      <name val="O y F"/>
    </font>
    <font>
      <b/>
      <sz val="11"/>
      <color rgb="FF00B050"/>
      <name val="Calibri"/>
      <family val="2"/>
      <scheme val="minor"/>
    </font>
    <font>
      <sz val="8"/>
      <color rgb="FF00B050"/>
      <name val="Calibri"/>
      <family val="2"/>
      <scheme val="minor"/>
    </font>
    <font>
      <sz val="11"/>
      <name val="Calibri"/>
      <family val="2"/>
    </font>
    <font>
      <sz val="11"/>
      <color rgb="FF000000"/>
      <name val="Calibri"/>
      <family val="2"/>
    </font>
    <font>
      <b/>
      <sz val="11"/>
      <name val="Calibri"/>
      <family val="2"/>
    </font>
    <font>
      <b/>
      <sz val="11"/>
      <color rgb="FF000000"/>
      <name val="Calibri"/>
      <family val="2"/>
    </font>
    <font>
      <b/>
      <sz val="11"/>
      <color theme="1"/>
      <name val="Calibri"/>
      <family val="2"/>
    </font>
    <font>
      <b/>
      <sz val="10"/>
      <name val="Calibri"/>
      <family val="2"/>
    </font>
    <font>
      <b/>
      <sz val="11"/>
      <color rgb="FF0070C0"/>
      <name val="Calibri"/>
      <family val="2"/>
      <scheme val="minor"/>
    </font>
    <font>
      <sz val="11"/>
      <color indexed="72"/>
      <name val="Arial"/>
      <family val="2"/>
    </font>
    <font>
      <sz val="11"/>
      <name val="Arial"/>
      <family val="2"/>
    </font>
    <font>
      <sz val="11"/>
      <color rgb="FF333333"/>
      <name val="Verdana"/>
      <family val="2"/>
    </font>
    <font>
      <b/>
      <i/>
      <sz val="14"/>
      <name val="Arial"/>
      <family val="2"/>
    </font>
    <font>
      <b/>
      <i/>
      <sz val="14"/>
      <name val="Calibri"/>
      <family val="2"/>
      <scheme val="minor"/>
    </font>
    <font>
      <i/>
      <sz val="11"/>
      <name val="Calibri"/>
      <family val="2"/>
    </font>
    <font>
      <b/>
      <sz val="14"/>
      <name val="Calibri"/>
      <family val="2"/>
      <scheme val="minor"/>
    </font>
    <font>
      <sz val="12"/>
      <name val="Arial"/>
      <family val="2"/>
    </font>
    <font>
      <sz val="10"/>
      <name val="Calibri"/>
      <family val="2"/>
    </font>
    <font>
      <sz val="11"/>
      <color rgb="FFFF0000"/>
      <name val="Calibri"/>
      <family val="2"/>
      <scheme val="minor"/>
    </font>
    <font>
      <b/>
      <sz val="8"/>
      <color rgb="FFFF0000"/>
      <name val="Calibri"/>
      <family val="2"/>
      <scheme val="minor"/>
    </font>
    <font>
      <b/>
      <sz val="11"/>
      <color rgb="FFFF0000"/>
      <name val="Calibri"/>
      <family val="2"/>
      <scheme val="minor"/>
    </font>
    <font>
      <sz val="12"/>
      <color rgb="FF000000"/>
      <name val="Calibri"/>
      <family val="2"/>
      <scheme val="minor"/>
    </font>
    <font>
      <sz val="14"/>
      <color theme="1"/>
      <name val="Calibri"/>
      <family val="2"/>
      <scheme val="minor"/>
    </font>
    <font>
      <b/>
      <sz val="12"/>
      <color theme="0"/>
      <name val="Calibri"/>
      <family val="2"/>
      <scheme val="minor"/>
    </font>
  </fonts>
  <fills count="3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92D050"/>
        <bgColor rgb="FF000000"/>
      </patternFill>
    </fill>
    <fill>
      <patternFill patternType="solid">
        <fgColor theme="4" tint="0.39997558519241921"/>
        <bgColor indexed="64"/>
      </patternFill>
    </fill>
    <fill>
      <patternFill patternType="solid">
        <fgColor indexed="4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7" tint="0.59999389629810485"/>
        <bgColor indexed="64"/>
      </patternFill>
    </fill>
    <fill>
      <patternFill patternType="solid">
        <fgColor theme="0"/>
        <bgColor indexed="64"/>
      </patternFill>
    </fill>
    <fill>
      <patternFill patternType="solid">
        <fgColor rgb="FF95B3D7"/>
        <bgColor rgb="FF000000"/>
      </patternFill>
    </fill>
    <fill>
      <patternFill patternType="solid">
        <fgColor theme="9"/>
        <bgColor rgb="FF000000"/>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indexed="64"/>
      </patternFill>
    </fill>
    <fill>
      <patternFill patternType="solid">
        <fgColor theme="6" tint="0.79998168889431442"/>
        <bgColor indexed="64"/>
      </patternFill>
    </fill>
    <fill>
      <patternFill patternType="solid">
        <fgColor theme="9"/>
        <bgColor indexed="64"/>
      </patternFill>
    </fill>
    <fill>
      <patternFill patternType="solid">
        <fgColor theme="4" tint="0.59999389629810485"/>
        <bgColor rgb="FF000000"/>
      </patternFill>
    </fill>
    <fill>
      <patternFill patternType="solid">
        <fgColor theme="6"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CCC0DA"/>
        <bgColor rgb="FF000000"/>
      </patternFill>
    </fill>
    <fill>
      <patternFill patternType="solid">
        <fgColor rgb="FFFFFF00"/>
        <bgColor rgb="FF000000"/>
      </patternFill>
    </fill>
    <fill>
      <patternFill patternType="solid">
        <fgColor theme="9" tint="-0.499984740745262"/>
        <bgColor indexed="64"/>
      </patternFill>
    </fill>
    <fill>
      <patternFill patternType="solid">
        <fgColor theme="9" tint="0.79998168889431442"/>
        <bgColor theme="9" tint="0.79998168889431442"/>
      </patternFill>
    </fill>
    <fill>
      <patternFill patternType="solid">
        <fgColor rgb="FFDDEBF7"/>
        <bgColor indexed="64"/>
      </patternFill>
    </fill>
    <fill>
      <patternFill patternType="solid">
        <fgColor theme="4" tint="0.79998168889431442"/>
        <bgColor indexed="64"/>
      </patternFill>
    </fill>
    <fill>
      <patternFill patternType="solid">
        <fgColor rgb="FF95B3D7"/>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FFFCC"/>
        <bgColor indexed="64"/>
      </patternFill>
    </fill>
    <fill>
      <patternFill patternType="solid">
        <fgColor rgb="FFCCFF33"/>
        <bgColor indexed="64"/>
      </patternFill>
    </fill>
  </fills>
  <borders count="6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ck">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auto="1"/>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s>
  <cellStyleXfs count="5">
    <xf numFmtId="0" fontId="0" fillId="0" borderId="0"/>
    <xf numFmtId="9" fontId="1" fillId="0" borderId="0" applyFont="0" applyFill="0" applyBorder="0" applyAlignment="0" applyProtection="0"/>
    <xf numFmtId="0" fontId="6" fillId="0" borderId="0" applyNumberFormat="0" applyFont="0" applyFill="0" applyBorder="0" applyAlignment="0" applyProtection="0"/>
    <xf numFmtId="43" fontId="1" fillId="0" borderId="0" applyFont="0" applyFill="0" applyBorder="0" applyAlignment="0" applyProtection="0"/>
    <xf numFmtId="0" fontId="6" fillId="0" borderId="0"/>
  </cellStyleXfs>
  <cellXfs count="943">
    <xf numFmtId="0" fontId="0" fillId="0" borderId="0" xfId="0"/>
    <xf numFmtId="0" fontId="0" fillId="0" borderId="0" xfId="0" applyFill="1"/>
    <xf numFmtId="0" fontId="0" fillId="0" borderId="0" xfId="0" applyFont="1" applyFill="1" applyAlignment="1">
      <alignment horizontal="justify" vertical="center"/>
    </xf>
    <xf numFmtId="10" fontId="0" fillId="0" borderId="0" xfId="0" applyNumberFormat="1" applyFont="1" applyFill="1" applyAlignment="1">
      <alignment horizontal="left"/>
    </xf>
    <xf numFmtId="0" fontId="0" fillId="0" borderId="8" xfId="0" applyFont="1" applyFill="1" applyBorder="1" applyAlignment="1">
      <alignment horizontal="justify" vertical="center"/>
    </xf>
    <xf numFmtId="0" fontId="0" fillId="0" borderId="3" xfId="0" applyBorder="1" applyAlignment="1">
      <alignment horizontal="center"/>
    </xf>
    <xf numFmtId="0" fontId="2" fillId="0" borderId="5" xfId="0" applyFont="1" applyFill="1" applyBorder="1" applyAlignment="1">
      <alignment horizontal="center" vertical="center"/>
    </xf>
    <xf numFmtId="1" fontId="0" fillId="0" borderId="3" xfId="0" applyNumberFormat="1" applyBorder="1" applyAlignment="1">
      <alignment horizontal="center" vertical="center"/>
    </xf>
    <xf numFmtId="14" fontId="11" fillId="4" borderId="3" xfId="0" applyNumberFormat="1"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1" fontId="9" fillId="0" borderId="4" xfId="0" applyNumberFormat="1" applyFont="1" applyFill="1" applyBorder="1" applyAlignment="1">
      <alignment vertical="center" wrapText="1"/>
    </xf>
    <xf numFmtId="164" fontId="11" fillId="4" borderId="3" xfId="0" applyNumberFormat="1" applyFont="1" applyFill="1" applyBorder="1" applyAlignment="1">
      <alignment horizontal="center" vertical="center" wrapText="1"/>
    </xf>
    <xf numFmtId="0" fontId="0" fillId="0" borderId="3" xfId="0" applyBorder="1"/>
    <xf numFmtId="1" fontId="9" fillId="0" borderId="3" xfId="0" applyNumberFormat="1" applyFont="1" applyFill="1" applyBorder="1" applyAlignment="1">
      <alignment vertical="center" wrapText="1"/>
    </xf>
    <xf numFmtId="0" fontId="0" fillId="4" borderId="3" xfId="0" applyFill="1" applyBorder="1"/>
    <xf numFmtId="0" fontId="0" fillId="0" borderId="4" xfId="0" applyBorder="1"/>
    <xf numFmtId="0" fontId="13" fillId="7" borderId="3" xfId="0" applyFont="1" applyFill="1" applyBorder="1" applyAlignment="1" applyProtection="1">
      <alignment horizontal="center" vertical="center" wrapText="1"/>
    </xf>
    <xf numFmtId="164" fontId="4" fillId="4" borderId="3" xfId="0" applyNumberFormat="1" applyFont="1" applyFill="1" applyBorder="1" applyAlignment="1">
      <alignment vertical="center" wrapText="1"/>
    </xf>
    <xf numFmtId="0" fontId="4" fillId="0" borderId="4"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164" fontId="4" fillId="4" borderId="3" xfId="0" applyNumberFormat="1" applyFont="1" applyFill="1" applyBorder="1" applyAlignment="1">
      <alignment horizontal="left" vertical="center" wrapText="1"/>
    </xf>
    <xf numFmtId="0" fontId="4" fillId="0" borderId="3" xfId="0" applyFont="1" applyFill="1" applyBorder="1" applyAlignment="1" applyProtection="1">
      <alignment horizontal="center"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vertical="center" wrapText="1"/>
    </xf>
    <xf numFmtId="9" fontId="4" fillId="0" borderId="3"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0" fontId="13" fillId="7" borderId="5" xfId="0" applyFont="1" applyFill="1" applyBorder="1" applyAlignment="1" applyProtection="1">
      <alignment horizontal="right" vertical="center" wrapText="1"/>
    </xf>
    <xf numFmtId="164" fontId="4" fillId="4" borderId="4" xfId="0" applyNumberFormat="1" applyFont="1" applyFill="1" applyBorder="1" applyAlignment="1">
      <alignment horizontal="right" vertical="center" wrapText="1"/>
    </xf>
    <xf numFmtId="0" fontId="4" fillId="0" borderId="6" xfId="0" applyFont="1" applyFill="1" applyBorder="1" applyAlignment="1" applyProtection="1">
      <alignment horizontal="right" vertical="center" wrapText="1"/>
    </xf>
    <xf numFmtId="0" fontId="4" fillId="0" borderId="5" xfId="0" applyFont="1" applyFill="1" applyBorder="1" applyAlignment="1" applyProtection="1">
      <alignment horizontal="right" vertical="center" wrapText="1"/>
    </xf>
    <xf numFmtId="0" fontId="4" fillId="0" borderId="4" xfId="0" applyFont="1" applyFill="1" applyBorder="1" applyAlignment="1" applyProtection="1">
      <alignment horizontal="right" vertical="center" wrapText="1"/>
    </xf>
    <xf numFmtId="164" fontId="4" fillId="4" borderId="3" xfId="0" applyNumberFormat="1" applyFont="1" applyFill="1" applyBorder="1" applyAlignment="1">
      <alignment horizontal="right" vertical="center" wrapText="1"/>
    </xf>
    <xf numFmtId="0" fontId="14" fillId="0" borderId="4" xfId="0" applyFont="1" applyFill="1" applyBorder="1" applyAlignment="1">
      <alignment horizontal="right" vertical="center" wrapText="1"/>
    </xf>
    <xf numFmtId="164" fontId="4" fillId="4" borderId="5" xfId="0" applyNumberFormat="1" applyFont="1" applyFill="1" applyBorder="1" applyAlignment="1">
      <alignment horizontal="right" vertical="center" wrapText="1"/>
    </xf>
    <xf numFmtId="0" fontId="0" fillId="0" borderId="0" xfId="0" applyAlignment="1">
      <alignment horizontal="right"/>
    </xf>
    <xf numFmtId="9" fontId="9" fillId="4" borderId="5" xfId="0" applyNumberFormat="1" applyFont="1" applyFill="1" applyBorder="1" applyAlignment="1">
      <alignment vertical="center" wrapText="1"/>
    </xf>
    <xf numFmtId="9" fontId="9" fillId="2" borderId="5" xfId="0" applyNumberFormat="1" applyFont="1" applyFill="1" applyBorder="1" applyAlignment="1">
      <alignment vertical="center" wrapText="1"/>
    </xf>
    <xf numFmtId="0" fontId="13" fillId="7" borderId="8" xfId="0" applyFont="1" applyFill="1" applyBorder="1" applyAlignment="1" applyProtection="1">
      <alignment horizontal="center" vertical="center" wrapText="1"/>
    </xf>
    <xf numFmtId="0" fontId="13" fillId="7" borderId="8" xfId="0" applyFont="1" applyFill="1" applyBorder="1" applyAlignment="1" applyProtection="1">
      <alignment horizontal="right" vertical="center" wrapText="1"/>
    </xf>
    <xf numFmtId="9" fontId="9" fillId="2" borderId="8" xfId="0" applyNumberFormat="1" applyFont="1" applyFill="1" applyBorder="1" applyAlignment="1">
      <alignment vertical="center" wrapText="1"/>
    </xf>
    <xf numFmtId="168" fontId="15" fillId="0" borderId="8" xfId="0" applyNumberFormat="1" applyFont="1" applyFill="1" applyBorder="1" applyAlignment="1" applyProtection="1">
      <alignment horizontal="right" wrapText="1"/>
    </xf>
    <xf numFmtId="0" fontId="15" fillId="0" borderId="8" xfId="0" applyNumberFormat="1" applyFont="1" applyFill="1" applyBorder="1" applyAlignment="1" applyProtection="1">
      <alignment horizontal="left" vertical="center" wrapText="1"/>
    </xf>
    <xf numFmtId="0" fontId="0" fillId="0" borderId="8" xfId="0" applyFill="1" applyBorder="1"/>
    <xf numFmtId="168" fontId="16" fillId="0" borderId="8" xfId="0" applyNumberFormat="1" applyFont="1" applyFill="1" applyBorder="1" applyAlignment="1" applyProtection="1">
      <alignment horizontal="right" wrapText="1"/>
    </xf>
    <xf numFmtId="0" fontId="0" fillId="0" borderId="0" xfId="0" applyAlignment="1">
      <alignment vertical="justify"/>
    </xf>
    <xf numFmtId="0" fontId="13" fillId="7" borderId="8" xfId="0" applyFont="1" applyFill="1" applyBorder="1" applyAlignment="1" applyProtection="1">
      <alignment horizontal="center" vertical="justify" wrapText="1"/>
    </xf>
    <xf numFmtId="0" fontId="5" fillId="0" borderId="0" xfId="0" applyFont="1"/>
    <xf numFmtId="0" fontId="0" fillId="0" borderId="0" xfId="0" applyAlignment="1">
      <alignment vertical="center"/>
    </xf>
    <xf numFmtId="0" fontId="5" fillId="0" borderId="3" xfId="0" applyFont="1" applyBorder="1"/>
    <xf numFmtId="9" fontId="4" fillId="0" borderId="3" xfId="1"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top" wrapText="1"/>
    </xf>
    <xf numFmtId="0" fontId="0" fillId="0" borderId="0" xfId="0" applyAlignment="1">
      <alignment horizontal="center" vertical="center"/>
    </xf>
    <xf numFmtId="1" fontId="4" fillId="0" borderId="8"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left" vertical="center" wrapText="1"/>
    </xf>
    <xf numFmtId="0" fontId="14" fillId="0" borderId="8" xfId="0" applyFont="1" applyFill="1" applyBorder="1" applyAlignment="1" applyProtection="1">
      <alignment horizontal="left" vertical="center" wrapText="1"/>
    </xf>
    <xf numFmtId="0" fontId="4" fillId="11" borderId="8" xfId="0" applyFont="1" applyFill="1" applyBorder="1" applyAlignment="1" applyProtection="1">
      <alignment horizontal="left" vertical="center" wrapText="1"/>
    </xf>
    <xf numFmtId="1" fontId="4" fillId="11" borderId="8" xfId="0" applyNumberFormat="1" applyFont="1" applyFill="1" applyBorder="1" applyAlignment="1" applyProtection="1">
      <alignment horizontal="center" vertical="center" wrapText="1"/>
      <protection locked="0"/>
    </xf>
    <xf numFmtId="0" fontId="14" fillId="0" borderId="8" xfId="0" applyNumberFormat="1" applyFont="1" applyFill="1" applyBorder="1" applyAlignment="1">
      <alignment horizontal="justify" vertical="top" wrapText="1"/>
    </xf>
    <xf numFmtId="0" fontId="13" fillId="0" borderId="8" xfId="0" applyFont="1" applyFill="1" applyBorder="1" applyAlignment="1" applyProtection="1">
      <alignment horizontal="left" vertical="center" wrapText="1"/>
    </xf>
    <xf numFmtId="1" fontId="4" fillId="0" borderId="8" xfId="0" applyNumberFormat="1" applyFont="1" applyFill="1" applyBorder="1" applyAlignment="1" applyProtection="1">
      <alignment horizontal="center" vertical="center" wrapText="1"/>
      <protection locked="0"/>
    </xf>
    <xf numFmtId="1" fontId="0" fillId="0" borderId="8" xfId="0" applyNumberFormat="1" applyFont="1" applyBorder="1"/>
    <xf numFmtId="0" fontId="4" fillId="0" borderId="8" xfId="0" applyFont="1" applyFill="1" applyBorder="1" applyAlignment="1" applyProtection="1">
      <alignment horizontal="center" vertical="center"/>
    </xf>
    <xf numFmtId="0" fontId="10" fillId="18" borderId="23" xfId="0" applyFont="1" applyFill="1" applyBorder="1" applyAlignment="1">
      <alignment horizontal="center" vertical="center" wrapText="1"/>
    </xf>
    <xf numFmtId="0" fontId="37" fillId="18" borderId="23" xfId="0" applyFont="1" applyFill="1" applyBorder="1" applyAlignment="1">
      <alignment horizontal="center" vertical="center" wrapText="1"/>
    </xf>
    <xf numFmtId="0" fontId="37" fillId="18" borderId="6"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22" fillId="4" borderId="3" xfId="0" applyFont="1" applyFill="1" applyBorder="1" applyAlignment="1"/>
    <xf numFmtId="0" fontId="22" fillId="2" borderId="3" xfId="0" applyFont="1" applyFill="1" applyBorder="1" applyAlignment="1"/>
    <xf numFmtId="0" fontId="22" fillId="14" borderId="3" xfId="0" applyFont="1" applyFill="1" applyBorder="1" applyAlignment="1"/>
    <xf numFmtId="0" fontId="38" fillId="9" borderId="3" xfId="0" applyFont="1" applyFill="1" applyBorder="1" applyAlignment="1"/>
    <xf numFmtId="0" fontId="2" fillId="0" borderId="0" xfId="0" applyFont="1" applyFill="1" applyBorder="1" applyAlignment="1">
      <alignment vertical="center"/>
    </xf>
    <xf numFmtId="0" fontId="0" fillId="17" borderId="3" xfId="0" applyFont="1" applyFill="1" applyBorder="1" applyAlignment="1">
      <alignment vertical="center"/>
    </xf>
    <xf numFmtId="0" fontId="2" fillId="17" borderId="3" xfId="0" applyFont="1" applyFill="1" applyBorder="1" applyAlignment="1">
      <alignment horizontal="center" vertical="center"/>
    </xf>
    <xf numFmtId="0" fontId="2" fillId="17" borderId="3" xfId="0" applyFont="1" applyFill="1" applyBorder="1" applyAlignment="1">
      <alignment horizontal="center" vertical="center" wrapText="1"/>
    </xf>
    <xf numFmtId="0" fontId="21" fillId="0" borderId="3" xfId="0" applyFont="1" applyFill="1" applyBorder="1" applyAlignment="1">
      <alignment horizontal="center" wrapText="1"/>
    </xf>
    <xf numFmtId="0" fontId="21" fillId="0" borderId="3" xfId="0" applyFont="1" applyFill="1" applyBorder="1" applyAlignment="1">
      <alignment horizontal="left" vertical="center" wrapText="1"/>
    </xf>
    <xf numFmtId="9" fontId="13" fillId="0" borderId="3" xfId="0" applyNumberFormat="1" applyFont="1" applyFill="1" applyBorder="1" applyAlignment="1" applyProtection="1">
      <alignment horizontal="center" vertical="center" wrapText="1"/>
      <protection locked="0"/>
    </xf>
    <xf numFmtId="9" fontId="21" fillId="0" borderId="8" xfId="0" applyNumberFormat="1" applyFont="1" applyFill="1" applyBorder="1" applyAlignment="1">
      <alignment horizontal="center" vertical="center"/>
    </xf>
    <xf numFmtId="1" fontId="21" fillId="0" borderId="31" xfId="0" applyNumberFormat="1" applyFont="1" applyBorder="1" applyAlignment="1">
      <alignment horizontal="center" vertical="center" wrapText="1"/>
    </xf>
    <xf numFmtId="9" fontId="2" fillId="0" borderId="3" xfId="0" applyNumberFormat="1" applyFont="1" applyFill="1" applyBorder="1" applyAlignment="1">
      <alignment horizontal="center" vertical="center"/>
    </xf>
    <xf numFmtId="0" fontId="21" fillId="0" borderId="3" xfId="0" applyFont="1" applyFill="1" applyBorder="1" applyAlignment="1">
      <alignment horizontal="center" vertical="center" wrapText="1"/>
    </xf>
    <xf numFmtId="164" fontId="13" fillId="0" borderId="3" xfId="0" applyNumberFormat="1" applyFont="1" applyFill="1" applyBorder="1" applyAlignment="1" applyProtection="1">
      <alignment horizontal="center" vertical="center" wrapText="1"/>
      <protection locked="0"/>
    </xf>
    <xf numFmtId="1" fontId="21" fillId="0" borderId="31" xfId="0" applyNumberFormat="1" applyFont="1" applyFill="1" applyBorder="1" applyAlignment="1">
      <alignment horizontal="center" vertical="center" wrapText="1"/>
    </xf>
    <xf numFmtId="0" fontId="2" fillId="0" borderId="3" xfId="0" applyFont="1" applyFill="1" applyBorder="1" applyAlignment="1">
      <alignment vertical="center"/>
    </xf>
    <xf numFmtId="0" fontId="2" fillId="0" borderId="3" xfId="0" applyFont="1" applyFill="1" applyBorder="1" applyAlignment="1">
      <alignment horizontal="center" vertical="center"/>
    </xf>
    <xf numFmtId="9" fontId="21" fillId="0" borderId="0" xfId="0" applyNumberFormat="1" applyFont="1" applyFill="1" applyBorder="1" applyAlignment="1">
      <alignment horizontal="center" vertical="center"/>
    </xf>
    <xf numFmtId="0" fontId="2" fillId="0" borderId="14" xfId="0" applyFont="1" applyFill="1" applyBorder="1" applyAlignment="1">
      <alignment horizontal="center" vertical="center"/>
    </xf>
    <xf numFmtId="0" fontId="0" fillId="0" borderId="3" xfId="0" applyFont="1" applyFill="1" applyBorder="1" applyAlignment="1">
      <alignment vertical="center"/>
    </xf>
    <xf numFmtId="0" fontId="2" fillId="17" borderId="14" xfId="0" applyFont="1" applyFill="1" applyBorder="1" applyAlignment="1">
      <alignment horizontal="center" vertical="center"/>
    </xf>
    <xf numFmtId="0" fontId="13" fillId="0" borderId="3" xfId="0" applyFont="1" applyFill="1" applyBorder="1" applyAlignment="1">
      <alignment vertical="center" wrapText="1"/>
    </xf>
    <xf numFmtId="164" fontId="25" fillId="0" borderId="3" xfId="0" applyNumberFormat="1" applyFont="1" applyFill="1" applyBorder="1" applyAlignment="1">
      <alignment horizontal="left" vertical="center" wrapText="1"/>
    </xf>
    <xf numFmtId="9" fontId="13" fillId="0" borderId="3" xfId="0" applyNumberFormat="1" applyFont="1" applyFill="1" applyBorder="1" applyAlignment="1">
      <alignment horizontal="center" vertical="center" wrapText="1"/>
    </xf>
    <xf numFmtId="0" fontId="31" fillId="0" borderId="3" xfId="0" applyFont="1" applyFill="1" applyBorder="1" applyAlignment="1">
      <alignment horizontal="center" vertical="center"/>
    </xf>
    <xf numFmtId="9" fontId="31" fillId="0" borderId="0" xfId="0" applyNumberFormat="1" applyFont="1" applyFill="1" applyAlignment="1">
      <alignment horizontal="center" vertical="center"/>
    </xf>
    <xf numFmtId="0" fontId="13" fillId="0" borderId="3" xfId="0" applyNumberFormat="1" applyFont="1" applyFill="1" applyBorder="1" applyAlignment="1">
      <alignment horizontal="center" vertical="center" wrapText="1"/>
    </xf>
    <xf numFmtId="9" fontId="31" fillId="0" borderId="3" xfId="0" applyNumberFormat="1" applyFont="1" applyFill="1" applyBorder="1" applyAlignment="1">
      <alignment horizontal="center" vertical="center"/>
    </xf>
    <xf numFmtId="10" fontId="31" fillId="0" borderId="3" xfId="0" applyNumberFormat="1" applyFont="1" applyFill="1" applyBorder="1" applyAlignment="1">
      <alignment horizontal="center" vertical="center"/>
    </xf>
    <xf numFmtId="0" fontId="13" fillId="0" borderId="3" xfId="0" applyFont="1" applyFill="1" applyBorder="1" applyAlignment="1" applyProtection="1">
      <alignment horizontal="center" vertical="center" wrapText="1"/>
    </xf>
    <xf numFmtId="0"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1" fontId="31" fillId="0" borderId="3" xfId="0" applyNumberFormat="1" applyFont="1" applyFill="1" applyBorder="1" applyAlignment="1">
      <alignment horizontal="center" vertical="center"/>
    </xf>
    <xf numFmtId="164" fontId="25" fillId="0" borderId="4" xfId="0" applyNumberFormat="1" applyFont="1" applyFill="1" applyBorder="1" applyAlignment="1">
      <alignment horizontal="left" vertical="center" wrapText="1"/>
    </xf>
    <xf numFmtId="0" fontId="14" fillId="0" borderId="15" xfId="0" applyFont="1" applyFill="1" applyBorder="1" applyAlignment="1">
      <alignment vertical="center" wrapText="1"/>
    </xf>
    <xf numFmtId="164" fontId="4" fillId="0" borderId="15" xfId="0" applyNumberFormat="1" applyFont="1" applyFill="1" applyBorder="1" applyAlignment="1">
      <alignment vertical="center" wrapText="1"/>
    </xf>
    <xf numFmtId="9" fontId="21" fillId="0" borderId="15" xfId="0" applyNumberFormat="1" applyFont="1" applyFill="1" applyBorder="1" applyAlignment="1">
      <alignment horizontal="center" vertical="center" wrapText="1"/>
    </xf>
    <xf numFmtId="0" fontId="0" fillId="0" borderId="15" xfId="0" applyFill="1" applyBorder="1" applyAlignment="1">
      <alignment horizontal="center" vertical="center"/>
    </xf>
    <xf numFmtId="1" fontId="0" fillId="0" borderId="15" xfId="0" applyNumberFormat="1" applyFill="1" applyBorder="1" applyAlignment="1">
      <alignment horizontal="center" vertical="center"/>
    </xf>
    <xf numFmtId="0" fontId="2" fillId="0" borderId="15" xfId="0" applyFont="1" applyFill="1" applyBorder="1" applyAlignment="1">
      <alignment vertical="center" wrapText="1"/>
    </xf>
    <xf numFmtId="0" fontId="25" fillId="0" borderId="3" xfId="0" applyFont="1" applyFill="1" applyBorder="1" applyAlignment="1" applyProtection="1">
      <alignment horizontal="left" vertical="center" wrapText="1"/>
    </xf>
    <xf numFmtId="0" fontId="13" fillId="0" borderId="3" xfId="0" applyNumberFormat="1" applyFont="1" applyFill="1" applyBorder="1" applyAlignment="1" applyProtection="1">
      <alignment horizontal="center" vertical="center" wrapText="1"/>
      <protection locked="0"/>
    </xf>
    <xf numFmtId="9" fontId="21" fillId="0" borderId="3" xfId="0" applyNumberFormat="1" applyFont="1" applyFill="1" applyBorder="1" applyAlignment="1">
      <alignment horizontal="center" vertical="center"/>
    </xf>
    <xf numFmtId="1" fontId="21" fillId="0" borderId="5" xfId="0" applyNumberFormat="1" applyFont="1" applyFill="1" applyBorder="1" applyAlignment="1">
      <alignment horizontal="center" vertical="center" wrapText="1"/>
    </xf>
    <xf numFmtId="0" fontId="27" fillId="0" borderId="3" xfId="0" applyFont="1" applyFill="1" applyBorder="1" applyAlignment="1">
      <alignment horizontal="left" vertical="center" wrapText="1"/>
    </xf>
    <xf numFmtId="1" fontId="13" fillId="0" borderId="3" xfId="0" applyNumberFormat="1" applyFont="1" applyFill="1" applyBorder="1" applyAlignment="1" applyProtection="1">
      <alignment horizontal="center" vertical="center" wrapText="1"/>
      <protection locked="0"/>
    </xf>
    <xf numFmtId="0" fontId="21"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1" fontId="2" fillId="0" borderId="3" xfId="0" applyNumberFormat="1" applyFont="1" applyFill="1" applyBorder="1" applyAlignment="1">
      <alignment horizontal="center" vertical="center"/>
    </xf>
    <xf numFmtId="1" fontId="4" fillId="0" borderId="3" xfId="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0" fontId="2" fillId="0" borderId="14" xfId="0" applyFont="1" applyFill="1" applyBorder="1" applyAlignment="1">
      <alignment vertical="center" wrapText="1"/>
    </xf>
    <xf numFmtId="164" fontId="13" fillId="0" borderId="3" xfId="0" applyNumberFormat="1" applyFont="1" applyFill="1" applyBorder="1" applyAlignment="1">
      <alignment horizontal="center" vertical="center" wrapText="1"/>
    </xf>
    <xf numFmtId="0" fontId="2" fillId="0" borderId="3" xfId="0" applyFont="1" applyFill="1" applyBorder="1" applyAlignment="1" applyProtection="1">
      <alignment horizontal="left" vertical="center" wrapText="1"/>
    </xf>
    <xf numFmtId="9" fontId="13" fillId="0" borderId="3" xfId="1" applyNumberFormat="1" applyFont="1" applyFill="1" applyBorder="1" applyAlignment="1">
      <alignment horizontal="center" vertical="center"/>
    </xf>
    <xf numFmtId="0" fontId="2" fillId="0" borderId="3" xfId="0" applyFont="1" applyBorder="1" applyAlignment="1">
      <alignment horizontal="center" vertical="center"/>
    </xf>
    <xf numFmtId="0" fontId="13" fillId="0" borderId="3" xfId="0" applyFont="1" applyFill="1" applyBorder="1" applyAlignment="1" applyProtection="1">
      <alignment vertical="center" wrapText="1"/>
    </xf>
    <xf numFmtId="2" fontId="2" fillId="0" borderId="3" xfId="0" applyNumberFormat="1" applyFont="1" applyFill="1" applyBorder="1" applyAlignment="1">
      <alignment horizontal="center" vertical="center"/>
    </xf>
    <xf numFmtId="9" fontId="21" fillId="0" borderId="3" xfId="1" applyFont="1" applyFill="1" applyBorder="1" applyAlignment="1">
      <alignment horizontal="center" vertical="center"/>
    </xf>
    <xf numFmtId="1" fontId="13" fillId="0" borderId="3" xfId="1" applyNumberFormat="1" applyFont="1" applyFill="1" applyBorder="1" applyAlignment="1">
      <alignment horizontal="center" vertical="center"/>
    </xf>
    <xf numFmtId="1" fontId="4" fillId="0" borderId="3" xfId="1" applyNumberFormat="1" applyFont="1" applyFill="1" applyBorder="1" applyAlignment="1">
      <alignment horizontal="center" vertical="center"/>
    </xf>
    <xf numFmtId="0" fontId="2" fillId="0" borderId="14" xfId="0" applyFont="1" applyFill="1" applyBorder="1" applyAlignment="1">
      <alignment vertical="center"/>
    </xf>
    <xf numFmtId="164" fontId="13" fillId="0" borderId="3" xfId="0" applyNumberFormat="1" applyFont="1" applyFill="1" applyBorder="1" applyAlignment="1">
      <alignment vertical="center" wrapText="1"/>
    </xf>
    <xf numFmtId="164" fontId="2" fillId="0" borderId="3" xfId="0" applyNumberFormat="1" applyFont="1" applyFill="1" applyBorder="1" applyAlignment="1">
      <alignment horizontal="center" vertical="center" wrapText="1"/>
    </xf>
    <xf numFmtId="9" fontId="13" fillId="0" borderId="3" xfId="1" applyNumberFormat="1" applyFont="1" applyFill="1" applyBorder="1" applyAlignment="1">
      <alignment horizontal="center" vertical="center" wrapText="1"/>
    </xf>
    <xf numFmtId="0" fontId="2" fillId="0" borderId="3" xfId="0" applyFont="1" applyFill="1" applyBorder="1" applyAlignment="1" applyProtection="1">
      <alignment horizontal="center" vertical="center" wrapText="1"/>
    </xf>
    <xf numFmtId="9" fontId="13" fillId="0" borderId="3" xfId="0" applyNumberFormat="1" applyFont="1" applyFill="1" applyBorder="1" applyAlignment="1">
      <alignment horizontal="center" vertical="center"/>
    </xf>
    <xf numFmtId="0" fontId="21" fillId="0" borderId="3" xfId="0" applyFont="1" applyFill="1" applyBorder="1" applyAlignment="1">
      <alignment vertical="center" wrapText="1"/>
    </xf>
    <xf numFmtId="0" fontId="2" fillId="0" borderId="3" xfId="0" applyFont="1" applyFill="1" applyBorder="1" applyAlignment="1">
      <alignment horizontal="center" vertical="center" wrapText="1"/>
    </xf>
    <xf numFmtId="1" fontId="13" fillId="0" borderId="3" xfId="0" applyNumberFormat="1" applyFont="1" applyFill="1" applyBorder="1" applyAlignment="1">
      <alignment horizontal="center" vertical="center"/>
    </xf>
    <xf numFmtId="1" fontId="13" fillId="0" borderId="3" xfId="1" applyNumberFormat="1" applyFont="1" applyFill="1" applyBorder="1" applyAlignment="1">
      <alignment horizontal="center" vertical="center" wrapText="1"/>
    </xf>
    <xf numFmtId="9" fontId="13" fillId="0" borderId="3" xfId="1" applyFont="1" applyFill="1" applyBorder="1" applyAlignment="1">
      <alignment horizontal="center" vertical="center"/>
    </xf>
    <xf numFmtId="1" fontId="2" fillId="0" borderId="14" xfId="0" applyNumberFormat="1" applyFont="1" applyFill="1" applyBorder="1" applyAlignment="1">
      <alignment vertical="center" wrapText="1"/>
    </xf>
    <xf numFmtId="0" fontId="2" fillId="17" borderId="4" xfId="0" applyFont="1" applyFill="1" applyBorder="1" applyAlignment="1">
      <alignment horizontal="center" vertical="center"/>
    </xf>
    <xf numFmtId="0" fontId="25" fillId="0" borderId="3" xfId="0" applyFont="1" applyFill="1" applyBorder="1" applyAlignment="1">
      <alignment horizontal="left" vertical="center" wrapText="1"/>
    </xf>
    <xf numFmtId="0" fontId="13" fillId="0" borderId="32" xfId="0" applyNumberFormat="1" applyFont="1" applyFill="1" applyBorder="1" applyAlignment="1" applyProtection="1">
      <alignment horizontal="center" vertical="center" wrapText="1"/>
      <protection locked="0"/>
    </xf>
    <xf numFmtId="1" fontId="13" fillId="0" borderId="5" xfId="0" applyNumberFormat="1" applyFont="1" applyFill="1" applyBorder="1" applyAlignment="1">
      <alignment horizontal="center" vertical="center" wrapText="1"/>
    </xf>
    <xf numFmtId="9" fontId="31" fillId="0" borderId="33" xfId="0" applyNumberFormat="1" applyFont="1" applyFill="1" applyBorder="1" applyAlignment="1">
      <alignment horizontal="center" vertical="center"/>
    </xf>
    <xf numFmtId="0" fontId="13" fillId="0" borderId="34"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lignment horizontal="center" wrapText="1"/>
    </xf>
    <xf numFmtId="9" fontId="31" fillId="0" borderId="35" xfId="0" applyNumberFormat="1" applyFont="1" applyFill="1" applyBorder="1" applyAlignment="1">
      <alignment horizontal="center" vertical="center"/>
    </xf>
    <xf numFmtId="0" fontId="31" fillId="0" borderId="36" xfId="0" applyFont="1" applyFill="1" applyBorder="1" applyAlignment="1">
      <alignment horizontal="center" vertical="center"/>
    </xf>
    <xf numFmtId="9" fontId="13" fillId="0" borderId="4" xfId="0" applyNumberFormat="1" applyFont="1" applyFill="1" applyBorder="1" applyAlignment="1">
      <alignment horizontal="center" vertical="center" wrapText="1"/>
    </xf>
    <xf numFmtId="1" fontId="13" fillId="22" borderId="5" xfId="0" applyNumberFormat="1" applyFont="1" applyFill="1" applyBorder="1" applyAlignment="1">
      <alignment horizontal="center" vertical="center" wrapText="1"/>
    </xf>
    <xf numFmtId="10" fontId="13" fillId="0" borderId="5" xfId="0" applyNumberFormat="1" applyFont="1" applyFill="1" applyBorder="1" applyAlignment="1">
      <alignment horizontal="center" wrapText="1"/>
    </xf>
    <xf numFmtId="9" fontId="31" fillId="0" borderId="36" xfId="0" applyNumberFormat="1" applyFont="1" applyFill="1" applyBorder="1" applyAlignment="1">
      <alignment horizontal="center" vertical="center"/>
    </xf>
    <xf numFmtId="0" fontId="13" fillId="0" borderId="3" xfId="0" applyFont="1" applyFill="1" applyBorder="1" applyAlignment="1">
      <alignment vertical="top" wrapText="1"/>
    </xf>
    <xf numFmtId="9" fontId="13" fillId="0" borderId="4" xfId="0" applyNumberFormat="1" applyFont="1" applyFill="1" applyBorder="1" applyAlignment="1">
      <alignment horizontal="center" wrapText="1"/>
    </xf>
    <xf numFmtId="166" fontId="13" fillId="0" borderId="5" xfId="0" applyNumberFormat="1" applyFont="1" applyFill="1" applyBorder="1" applyAlignment="1">
      <alignment horizontal="center" wrapText="1"/>
    </xf>
    <xf numFmtId="10" fontId="31" fillId="0" borderId="36"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37" xfId="0" applyNumberFormat="1" applyFont="1" applyFill="1" applyBorder="1" applyAlignment="1" applyProtection="1">
      <alignment horizontal="center" vertical="center" wrapText="1"/>
      <protection locked="0"/>
    </xf>
    <xf numFmtId="1" fontId="13" fillId="0" borderId="3" xfId="0" applyNumberFormat="1" applyFont="1" applyFill="1" applyBorder="1" applyAlignment="1">
      <alignment horizontal="center" vertical="center" wrapText="1"/>
    </xf>
    <xf numFmtId="9" fontId="31" fillId="0" borderId="38" xfId="0" applyNumberFormat="1" applyFont="1" applyFill="1" applyBorder="1" applyAlignment="1">
      <alignment horizontal="center" vertical="center"/>
    </xf>
    <xf numFmtId="9" fontId="13" fillId="0" borderId="3" xfId="0" applyNumberFormat="1"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9" fontId="4" fillId="0" borderId="5" xfId="0" applyNumberFormat="1" applyFont="1" applyFill="1" applyBorder="1" applyAlignment="1" applyProtection="1">
      <alignment vertical="center" wrapText="1"/>
      <protection locked="0"/>
    </xf>
    <xf numFmtId="9" fontId="13"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64" fontId="35" fillId="0" borderId="3" xfId="0" applyNumberFormat="1" applyFont="1" applyFill="1" applyBorder="1" applyAlignment="1">
      <alignment horizontal="left" vertical="center" wrapText="1"/>
    </xf>
    <xf numFmtId="9" fontId="0" fillId="0" borderId="3" xfId="0" applyNumberFormat="1" applyFill="1" applyBorder="1"/>
    <xf numFmtId="164" fontId="4" fillId="0" borderId="0" xfId="0" applyNumberFormat="1" applyFont="1" applyFill="1" applyBorder="1" applyAlignment="1" applyProtection="1">
      <alignment horizontal="center" vertical="center" wrapText="1"/>
      <protection locked="0"/>
    </xf>
    <xf numFmtId="0" fontId="35" fillId="0" borderId="3" xfId="0" applyFont="1" applyFill="1" applyBorder="1" applyAlignment="1" applyProtection="1">
      <alignment horizontal="left" vertical="center" wrapText="1"/>
    </xf>
    <xf numFmtId="1" fontId="21"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164" fontId="4" fillId="0" borderId="3" xfId="0" applyNumberFormat="1" applyFont="1" applyFill="1" applyBorder="1" applyAlignment="1">
      <alignment horizontal="left" vertical="center" wrapText="1"/>
    </xf>
    <xf numFmtId="1" fontId="4" fillId="0" borderId="3" xfId="1" applyNumberFormat="1" applyFont="1" applyFill="1" applyBorder="1" applyAlignment="1" applyProtection="1">
      <alignment vertical="center"/>
      <protection locked="0"/>
    </xf>
    <xf numFmtId="9" fontId="21" fillId="0" borderId="3" xfId="0" applyNumberFormat="1" applyFont="1" applyFill="1" applyBorder="1" applyAlignment="1">
      <alignment horizontal="center" vertical="center" wrapText="1"/>
    </xf>
    <xf numFmtId="9" fontId="13" fillId="0" borderId="4" xfId="0" applyNumberFormat="1" applyFont="1" applyFill="1" applyBorder="1" applyAlignment="1">
      <alignment vertical="center" wrapText="1"/>
    </xf>
    <xf numFmtId="10" fontId="13" fillId="0" borderId="5" xfId="0" applyNumberFormat="1" applyFont="1" applyFill="1" applyBorder="1" applyAlignment="1">
      <alignment vertical="center" wrapText="1"/>
    </xf>
    <xf numFmtId="9" fontId="40" fillId="0" borderId="3" xfId="0" applyNumberFormat="1" applyFont="1" applyFill="1" applyBorder="1" applyAlignment="1">
      <alignment horizontal="center" vertical="center"/>
    </xf>
    <xf numFmtId="0" fontId="13" fillId="0" borderId="3" xfId="0" applyFont="1" applyFill="1" applyBorder="1" applyAlignment="1" applyProtection="1">
      <alignment horizontal="left" vertical="top" wrapText="1"/>
    </xf>
    <xf numFmtId="10" fontId="13" fillId="0" borderId="39" xfId="0" applyNumberFormat="1" applyFont="1" applyFill="1" applyBorder="1" applyAlignment="1">
      <alignment vertical="center" wrapText="1"/>
    </xf>
    <xf numFmtId="10" fontId="2" fillId="0" borderId="3"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xf>
    <xf numFmtId="0" fontId="21"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xf>
    <xf numFmtId="165" fontId="2" fillId="0" borderId="14" xfId="0" applyNumberFormat="1" applyFont="1" applyFill="1" applyBorder="1" applyAlignment="1">
      <alignment vertical="center"/>
    </xf>
    <xf numFmtId="9" fontId="35" fillId="0" borderId="3" xfId="1" applyFont="1" applyFill="1" applyBorder="1" applyAlignment="1" applyProtection="1">
      <alignment horizontal="center" vertical="center" wrapText="1"/>
      <protection locked="0"/>
    </xf>
    <xf numFmtId="164" fontId="13" fillId="0" borderId="4" xfId="0" applyNumberFormat="1" applyFont="1" applyFill="1" applyBorder="1" applyAlignment="1" applyProtection="1">
      <alignment horizontal="center" vertical="center" wrapText="1"/>
      <protection locked="0"/>
    </xf>
    <xf numFmtId="9" fontId="13" fillId="0" borderId="4" xfId="0" applyNumberFormat="1" applyFont="1" applyFill="1" applyBorder="1" applyAlignment="1">
      <alignment horizontal="center" vertical="center"/>
    </xf>
    <xf numFmtId="0" fontId="35" fillId="0" borderId="3" xfId="0" applyFont="1" applyFill="1" applyBorder="1" applyAlignment="1" applyProtection="1">
      <alignment vertical="center" wrapText="1"/>
    </xf>
    <xf numFmtId="9" fontId="13" fillId="0" borderId="3" xfId="1" applyNumberFormat="1" applyFont="1" applyFill="1" applyBorder="1" applyAlignment="1" applyProtection="1">
      <alignment horizontal="center" vertical="center" wrapText="1"/>
      <protection locked="0"/>
    </xf>
    <xf numFmtId="9" fontId="13" fillId="0" borderId="3" xfId="0" applyNumberFormat="1" applyFont="1" applyFill="1" applyBorder="1" applyAlignment="1">
      <alignment vertical="center"/>
    </xf>
    <xf numFmtId="0" fontId="13" fillId="0" borderId="3" xfId="0" applyNumberFormat="1" applyFont="1" applyFill="1" applyBorder="1" applyAlignment="1">
      <alignment vertical="center"/>
    </xf>
    <xf numFmtId="0" fontId="13" fillId="0" borderId="3" xfId="1" applyNumberFormat="1" applyFont="1" applyFill="1" applyBorder="1" applyAlignment="1" applyProtection="1">
      <alignment horizontal="center" vertical="center" wrapText="1"/>
      <protection locked="0"/>
    </xf>
    <xf numFmtId="9" fontId="13" fillId="0" borderId="3" xfId="1" applyFont="1" applyFill="1" applyBorder="1" applyAlignment="1" applyProtection="1">
      <alignment horizontal="center" vertical="center" wrapText="1"/>
      <protection locked="0"/>
    </xf>
    <xf numFmtId="0" fontId="35" fillId="0" borderId="3" xfId="0" applyFont="1" applyFill="1" applyBorder="1" applyAlignment="1">
      <alignment vertical="center" wrapText="1"/>
    </xf>
    <xf numFmtId="0" fontId="4" fillId="0" borderId="3" xfId="0" applyFont="1" applyFill="1" applyBorder="1" applyAlignment="1">
      <alignment vertical="center" wrapText="1"/>
    </xf>
    <xf numFmtId="0" fontId="4" fillId="0" borderId="40" xfId="0" applyFont="1" applyFill="1" applyBorder="1" applyAlignment="1" applyProtection="1">
      <alignment horizontal="left" vertical="center" wrapText="1"/>
    </xf>
    <xf numFmtId="0" fontId="33" fillId="11" borderId="3" xfId="0" applyFont="1" applyFill="1" applyBorder="1" applyAlignment="1" applyProtection="1">
      <alignment horizontal="left" vertical="center" wrapText="1"/>
    </xf>
    <xf numFmtId="1" fontId="4" fillId="0" borderId="40" xfId="0" applyNumberFormat="1" applyFont="1" applyFill="1" applyBorder="1" applyAlignment="1" applyProtection="1">
      <alignment horizontal="center" vertical="center" wrapText="1"/>
      <protection locked="0"/>
    </xf>
    <xf numFmtId="0" fontId="33" fillId="0" borderId="3" xfId="0" applyFont="1" applyFill="1" applyBorder="1" applyAlignment="1" applyProtection="1">
      <alignment horizontal="left" vertical="center" wrapText="1"/>
    </xf>
    <xf numFmtId="1" fontId="4" fillId="0" borderId="3" xfId="0" applyNumberFormat="1" applyFont="1" applyFill="1" applyBorder="1" applyAlignment="1" applyProtection="1">
      <alignment horizontal="center" vertical="center" wrapText="1"/>
      <protection locked="0"/>
    </xf>
    <xf numFmtId="1" fontId="4" fillId="0" borderId="5" xfId="0" applyNumberFormat="1" applyFont="1" applyFill="1" applyBorder="1" applyAlignment="1">
      <alignment vertical="center"/>
    </xf>
    <xf numFmtId="1" fontId="4" fillId="0" borderId="3" xfId="0" applyNumberFormat="1" applyFont="1" applyFill="1" applyBorder="1" applyAlignment="1">
      <alignment horizontal="center" vertical="center"/>
    </xf>
    <xf numFmtId="1" fontId="4" fillId="0" borderId="4" xfId="0" applyNumberFormat="1" applyFont="1" applyFill="1" applyBorder="1" applyAlignment="1">
      <alignment horizontal="center" vertical="center"/>
    </xf>
    <xf numFmtId="1" fontId="2" fillId="0" borderId="4" xfId="0" applyNumberFormat="1" applyFont="1" applyFill="1" applyBorder="1" applyAlignment="1">
      <alignment horizontal="center" vertical="center"/>
    </xf>
    <xf numFmtId="9" fontId="4" fillId="0" borderId="32"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33" fillId="11" borderId="3" xfId="0" applyFont="1" applyFill="1" applyBorder="1" applyAlignment="1" applyProtection="1">
      <alignment horizontal="left" vertical="top" wrapText="1"/>
    </xf>
    <xf numFmtId="1" fontId="4" fillId="0" borderId="5" xfId="0" applyNumberFormat="1" applyFont="1" applyFill="1" applyBorder="1" applyAlignment="1" applyProtection="1">
      <alignment horizontal="center" vertical="center" wrapText="1"/>
      <protection locked="0"/>
    </xf>
    <xf numFmtId="0" fontId="33" fillId="0" borderId="3" xfId="0" applyFont="1" applyBorder="1" applyAlignment="1">
      <alignment vertical="center" wrapText="1"/>
    </xf>
    <xf numFmtId="1" fontId="41" fillId="0" borderId="3" xfId="0" applyNumberFormat="1" applyFont="1" applyFill="1" applyBorder="1" applyAlignment="1">
      <alignment horizontal="center" vertical="center"/>
    </xf>
    <xf numFmtId="0" fontId="33" fillId="0" borderId="3" xfId="0" applyFont="1" applyFill="1" applyBorder="1" applyAlignment="1">
      <alignment vertical="center" wrapText="1"/>
    </xf>
    <xf numFmtId="0" fontId="7" fillId="0" borderId="3" xfId="0" applyFont="1" applyFill="1" applyBorder="1" applyAlignment="1" applyProtection="1">
      <alignment vertical="center" wrapText="1"/>
    </xf>
    <xf numFmtId="1" fontId="0" fillId="0" borderId="3" xfId="0" applyNumberFormat="1" applyFill="1" applyBorder="1"/>
    <xf numFmtId="9" fontId="14" fillId="0" borderId="3" xfId="0" applyNumberFormat="1" applyFont="1" applyFill="1" applyBorder="1" applyAlignment="1">
      <alignment horizontal="center" vertical="center"/>
    </xf>
    <xf numFmtId="0" fontId="2" fillId="0" borderId="41" xfId="0" applyFont="1" applyFill="1" applyBorder="1" applyAlignment="1">
      <alignment horizontal="center" vertical="center"/>
    </xf>
    <xf numFmtId="9" fontId="2" fillId="0" borderId="33" xfId="0" applyNumberFormat="1" applyFont="1" applyFill="1" applyBorder="1" applyAlignment="1">
      <alignment horizontal="center" vertical="center"/>
    </xf>
    <xf numFmtId="0" fontId="7" fillId="0" borderId="3" xfId="0" applyFont="1" applyFill="1" applyBorder="1" applyAlignment="1">
      <alignment horizontal="justify" vertical="center" wrapText="1"/>
    </xf>
    <xf numFmtId="9" fontId="2" fillId="0" borderId="36" xfId="0" applyNumberFormat="1" applyFont="1" applyFill="1" applyBorder="1" applyAlignment="1">
      <alignment horizontal="center" vertical="center"/>
    </xf>
    <xf numFmtId="0" fontId="7" fillId="0" borderId="3" xfId="0" applyFont="1" applyFill="1" applyBorder="1" applyAlignment="1" applyProtection="1">
      <alignment horizontal="center" vertical="center" wrapText="1"/>
    </xf>
    <xf numFmtId="0" fontId="7" fillId="0" borderId="3" xfId="0" applyFont="1" applyFill="1" applyBorder="1" applyAlignment="1">
      <alignment vertical="center" wrapText="1"/>
    </xf>
    <xf numFmtId="9" fontId="14" fillId="0" borderId="5" xfId="0" applyNumberFormat="1" applyFont="1" applyFill="1" applyBorder="1" applyAlignment="1">
      <alignment horizontal="center" vertical="center"/>
    </xf>
    <xf numFmtId="0" fontId="2" fillId="0" borderId="42" xfId="0" applyFont="1" applyFill="1" applyBorder="1" applyAlignment="1">
      <alignment horizontal="center" vertical="center"/>
    </xf>
    <xf numFmtId="1" fontId="0" fillId="0" borderId="3" xfId="0" applyNumberFormat="1" applyFill="1" applyBorder="1" applyAlignment="1">
      <alignment horizontal="right" vertical="center"/>
    </xf>
    <xf numFmtId="0" fontId="2" fillId="0" borderId="6" xfId="0" applyFont="1" applyFill="1" applyBorder="1" applyAlignment="1">
      <alignment horizontal="center" vertical="center"/>
    </xf>
    <xf numFmtId="0" fontId="25" fillId="0" borderId="3" xfId="0" applyFont="1" applyFill="1" applyBorder="1" applyAlignment="1" applyProtection="1">
      <alignment horizontal="justify" vertical="center" wrapText="1"/>
    </xf>
    <xf numFmtId="0" fontId="14" fillId="0" borderId="3" xfId="0" applyFont="1" applyFill="1" applyBorder="1" applyAlignment="1">
      <alignment horizontal="justify" vertical="top"/>
    </xf>
    <xf numFmtId="0" fontId="25" fillId="0" borderId="3" xfId="0" applyFont="1" applyFill="1" applyBorder="1" applyAlignment="1">
      <alignment horizontal="justify" vertical="top"/>
    </xf>
    <xf numFmtId="9" fontId="4" fillId="11" borderId="3" xfId="0" applyNumberFormat="1" applyFont="1" applyFill="1" applyBorder="1" applyAlignment="1">
      <alignment horizontal="center"/>
    </xf>
    <xf numFmtId="0" fontId="14" fillId="0" borderId="4" xfId="0" applyFont="1" applyFill="1" applyBorder="1" applyAlignment="1">
      <alignment horizontal="justify" vertical="top"/>
    </xf>
    <xf numFmtId="9" fontId="23" fillId="11" borderId="4" xfId="0" applyNumberFormat="1" applyFont="1" applyFill="1" applyBorder="1" applyAlignment="1">
      <alignment horizontal="center"/>
    </xf>
    <xf numFmtId="0" fontId="0" fillId="0" borderId="14" xfId="0" applyFont="1" applyFill="1" applyBorder="1" applyAlignment="1">
      <alignment vertical="center"/>
    </xf>
    <xf numFmtId="0" fontId="2" fillId="0" borderId="15" xfId="0" applyFont="1" applyFill="1" applyBorder="1" applyAlignment="1">
      <alignment horizontal="center" vertical="center"/>
    </xf>
    <xf numFmtId="9" fontId="2" fillId="0" borderId="15" xfId="0" applyNumberFormat="1" applyFont="1" applyFill="1" applyBorder="1" applyAlignment="1">
      <alignment horizontal="center" vertical="center"/>
    </xf>
    <xf numFmtId="9" fontId="21" fillId="0" borderId="15" xfId="0" applyNumberFormat="1" applyFont="1" applyFill="1" applyBorder="1" applyAlignment="1">
      <alignment horizontal="center" vertical="center"/>
    </xf>
    <xf numFmtId="0" fontId="0" fillId="0" borderId="1" xfId="0" applyFont="1" applyFill="1" applyBorder="1" applyAlignment="1">
      <alignment vertical="center"/>
    </xf>
    <xf numFmtId="9" fontId="14" fillId="0" borderId="2"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20" borderId="14" xfId="0" applyFont="1" applyFill="1" applyBorder="1" applyAlignment="1">
      <alignment vertical="center"/>
    </xf>
    <xf numFmtId="2" fontId="0" fillId="0" borderId="3" xfId="3" applyNumberFormat="1" applyFont="1" applyBorder="1" applyAlignment="1">
      <alignment horizontal="center" vertical="center"/>
    </xf>
    <xf numFmtId="1" fontId="21" fillId="0" borderId="3" xfId="0" applyNumberFormat="1" applyFont="1" applyFill="1" applyBorder="1" applyAlignment="1">
      <alignment horizontal="center" vertical="center"/>
    </xf>
    <xf numFmtId="0" fontId="2" fillId="20" borderId="15" xfId="0" applyFont="1" applyFill="1" applyBorder="1" applyAlignment="1"/>
    <xf numFmtId="1" fontId="21" fillId="0" borderId="0" xfId="0" applyNumberFormat="1" applyFont="1" applyAlignment="1">
      <alignment horizontal="center" vertical="center"/>
    </xf>
    <xf numFmtId="1" fontId="18" fillId="0" borderId="3" xfId="0" applyNumberFormat="1" applyFont="1" applyBorder="1" applyAlignment="1">
      <alignment wrapText="1"/>
    </xf>
    <xf numFmtId="0" fontId="0" fillId="0" borderId="0" xfId="0" applyFill="1" applyBorder="1" applyAlignment="1">
      <alignment horizontal="center" vertical="center"/>
    </xf>
    <xf numFmtId="1" fontId="18" fillId="0" borderId="0" xfId="0" applyNumberFormat="1" applyFont="1" applyFill="1" applyBorder="1" applyAlignment="1">
      <alignment wrapText="1"/>
    </xf>
    <xf numFmtId="9" fontId="18" fillId="0" borderId="0" xfId="0" applyNumberFormat="1" applyFont="1" applyFill="1" applyBorder="1" applyAlignment="1">
      <alignment horizontal="center" vertical="center"/>
    </xf>
    <xf numFmtId="0" fontId="26" fillId="4" borderId="44" xfId="0" applyFont="1" applyFill="1" applyBorder="1" applyAlignment="1"/>
    <xf numFmtId="0" fontId="26" fillId="4" borderId="12" xfId="0" applyFont="1" applyFill="1" applyBorder="1" applyAlignment="1"/>
    <xf numFmtId="0" fontId="26" fillId="4" borderId="13" xfId="0" applyFont="1" applyFill="1" applyBorder="1" applyAlignment="1"/>
    <xf numFmtId="0" fontId="26" fillId="0" borderId="44" xfId="0" applyFont="1" applyFill="1" applyBorder="1" applyAlignment="1">
      <alignment horizontal="left"/>
    </xf>
    <xf numFmtId="0" fontId="26" fillId="0" borderId="13" xfId="0" applyFont="1" applyFill="1" applyBorder="1" applyAlignment="1">
      <alignment horizontal="left"/>
    </xf>
    <xf numFmtId="0" fontId="26" fillId="0" borderId="12" xfId="0" applyFont="1" applyFill="1" applyBorder="1" applyAlignment="1">
      <alignment horizontal="left"/>
    </xf>
    <xf numFmtId="0" fontId="26" fillId="2" borderId="45" xfId="0" applyFont="1" applyFill="1" applyBorder="1" applyAlignment="1"/>
    <xf numFmtId="0" fontId="26" fillId="2" borderId="0" xfId="0" applyFont="1" applyFill="1" applyBorder="1" applyAlignment="1"/>
    <xf numFmtId="0" fontId="26" fillId="2" borderId="26" xfId="0" applyFont="1" applyFill="1" applyBorder="1" applyAlignment="1"/>
    <xf numFmtId="0" fontId="26" fillId="0" borderId="45" xfId="0" applyFont="1" applyFill="1" applyBorder="1" applyAlignment="1">
      <alignment horizontal="left"/>
    </xf>
    <xf numFmtId="0" fontId="26" fillId="0" borderId="26" xfId="0" applyFont="1" applyFill="1" applyBorder="1" applyAlignment="1">
      <alignment horizontal="left"/>
    </xf>
    <xf numFmtId="0" fontId="26" fillId="0" borderId="0" xfId="0" applyFont="1" applyFill="1" applyBorder="1" applyAlignment="1">
      <alignment horizontal="left"/>
    </xf>
    <xf numFmtId="0" fontId="26" fillId="14" borderId="45" xfId="0" applyFont="1" applyFill="1" applyBorder="1" applyAlignment="1"/>
    <xf numFmtId="0" fontId="26" fillId="14" borderId="0" xfId="0" applyFont="1" applyFill="1" applyBorder="1" applyAlignment="1"/>
    <xf numFmtId="0" fontId="26" fillId="14" borderId="26" xfId="0" applyFont="1" applyFill="1" applyBorder="1" applyAlignment="1"/>
    <xf numFmtId="0" fontId="26" fillId="9" borderId="45" xfId="0" applyFont="1" applyFill="1" applyBorder="1" applyAlignment="1"/>
    <xf numFmtId="0" fontId="26" fillId="9" borderId="0" xfId="0" applyFont="1" applyFill="1" applyBorder="1" applyAlignment="1"/>
    <xf numFmtId="0" fontId="26" fillId="9" borderId="26" xfId="0" applyFont="1" applyFill="1" applyBorder="1" applyAlignment="1"/>
    <xf numFmtId="0" fontId="0" fillId="0" borderId="0" xfId="0" applyFont="1"/>
    <xf numFmtId="0" fontId="44" fillId="19" borderId="3" xfId="0" applyFont="1" applyFill="1" applyBorder="1" applyAlignment="1" applyProtection="1">
      <alignment horizontal="center" vertical="center" wrapText="1"/>
    </xf>
    <xf numFmtId="0" fontId="45" fillId="19" borderId="3" xfId="0" applyFont="1" applyFill="1" applyBorder="1" applyAlignment="1">
      <alignment vertical="center" wrapText="1"/>
    </xf>
    <xf numFmtId="0" fontId="45" fillId="19" borderId="3" xfId="0" applyFont="1" applyFill="1" applyBorder="1" applyAlignment="1">
      <alignment horizontal="center" vertical="center" wrapText="1"/>
    </xf>
    <xf numFmtId="0" fontId="44" fillId="13" borderId="8" xfId="0" applyFont="1" applyFill="1" applyBorder="1" applyAlignment="1">
      <alignment vertical="center"/>
    </xf>
    <xf numFmtId="0" fontId="44" fillId="15" borderId="8" xfId="0" applyFont="1" applyFill="1" applyBorder="1" applyAlignment="1">
      <alignment vertical="center" wrapText="1"/>
    </xf>
    <xf numFmtId="0" fontId="0" fillId="0" borderId="8" xfId="0" applyFont="1" applyBorder="1"/>
    <xf numFmtId="0" fontId="28" fillId="0" borderId="8" xfId="0" applyFont="1" applyFill="1" applyBorder="1" applyAlignment="1" applyProtection="1">
      <alignment horizontal="left" vertical="center" wrapText="1"/>
      <protection hidden="1"/>
    </xf>
    <xf numFmtId="3" fontId="28" fillId="0" borderId="8" xfId="0" applyNumberFormat="1" applyFont="1" applyFill="1" applyBorder="1" applyAlignment="1" applyProtection="1">
      <alignment horizontal="left" vertical="center" wrapText="1"/>
      <protection hidden="1"/>
    </xf>
    <xf numFmtId="0" fontId="42" fillId="0" borderId="8" xfId="0" applyFont="1" applyFill="1" applyBorder="1" applyAlignment="1" applyProtection="1">
      <alignment horizontal="left" vertical="center" wrapText="1"/>
    </xf>
    <xf numFmtId="167" fontId="0" fillId="0" borderId="8" xfId="0" applyNumberFormat="1" applyFont="1" applyBorder="1"/>
    <xf numFmtId="3" fontId="42" fillId="0" borderId="8" xfId="0" applyNumberFormat="1" applyFont="1" applyFill="1" applyBorder="1" applyAlignment="1" applyProtection="1">
      <alignment horizontal="left" vertical="center" wrapText="1"/>
    </xf>
    <xf numFmtId="0" fontId="44" fillId="15" borderId="8" xfId="0" applyFont="1" applyFill="1" applyBorder="1" applyAlignment="1">
      <alignment vertical="center"/>
    </xf>
    <xf numFmtId="0" fontId="0" fillId="8" borderId="8" xfId="0" applyFont="1" applyFill="1" applyBorder="1"/>
    <xf numFmtId="0" fontId="0" fillId="0" borderId="8" xfId="0" applyFont="1" applyFill="1" applyBorder="1"/>
    <xf numFmtId="164" fontId="42" fillId="0" borderId="8" xfId="0" applyNumberFormat="1" applyFont="1" applyFill="1" applyBorder="1" applyAlignment="1" applyProtection="1">
      <alignment vertical="center" wrapText="1"/>
    </xf>
    <xf numFmtId="0" fontId="0" fillId="0" borderId="0" xfId="0" applyFont="1" applyFill="1"/>
    <xf numFmtId="9" fontId="42" fillId="0" borderId="8" xfId="1" applyFont="1" applyFill="1" applyBorder="1" applyAlignment="1" applyProtection="1">
      <alignment vertical="center" wrapText="1"/>
    </xf>
    <xf numFmtId="0" fontId="42" fillId="15" borderId="8" xfId="0" applyFont="1" applyFill="1" applyBorder="1" applyAlignment="1">
      <alignment vertical="center"/>
    </xf>
    <xf numFmtId="0" fontId="44" fillId="13" borderId="8" xfId="0" applyFont="1" applyFill="1" applyBorder="1" applyAlignment="1">
      <alignment horizontal="left" vertical="center"/>
    </xf>
    <xf numFmtId="0" fontId="0" fillId="18" borderId="8" xfId="0" applyFont="1" applyFill="1" applyBorder="1"/>
    <xf numFmtId="0" fontId="28" fillId="0" borderId="8" xfId="0" applyFont="1" applyFill="1" applyBorder="1" applyAlignment="1" applyProtection="1">
      <alignment horizontal="center" vertical="center" wrapText="1"/>
      <protection hidden="1"/>
    </xf>
    <xf numFmtId="0" fontId="28" fillId="0" borderId="8" xfId="0" applyFont="1" applyFill="1" applyBorder="1" applyAlignment="1" applyProtection="1">
      <alignment vertical="center" wrapText="1"/>
      <protection hidden="1"/>
    </xf>
    <xf numFmtId="164" fontId="44" fillId="13" borderId="8" xfId="0" applyNumberFormat="1" applyFont="1" applyFill="1" applyBorder="1" applyAlignment="1">
      <alignment horizontal="left" vertical="center"/>
    </xf>
    <xf numFmtId="0" fontId="28" fillId="0" borderId="8" xfId="0" applyFont="1" applyFill="1" applyBorder="1"/>
    <xf numFmtId="164" fontId="42" fillId="0" borderId="8" xfId="0" applyNumberFormat="1"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protection hidden="1"/>
    </xf>
    <xf numFmtId="0" fontId="43" fillId="0" borderId="8" xfId="0" applyFont="1" applyFill="1" applyBorder="1" applyAlignment="1">
      <alignment horizontal="left" vertical="center" wrapText="1"/>
    </xf>
    <xf numFmtId="0" fontId="28" fillId="0" borderId="8"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28" fillId="11" borderId="8" xfId="0" applyFont="1" applyFill="1" applyBorder="1" applyAlignment="1" applyProtection="1">
      <alignment horizontal="left" vertical="center" wrapText="1"/>
    </xf>
    <xf numFmtId="164" fontId="2" fillId="0" borderId="8" xfId="0" applyNumberFormat="1" applyFont="1" applyFill="1" applyBorder="1" applyAlignment="1">
      <alignment vertical="center"/>
    </xf>
    <xf numFmtId="0" fontId="44" fillId="0" borderId="8" xfId="0" applyFont="1" applyFill="1" applyBorder="1" applyAlignment="1">
      <alignment horizontal="justify" vertical="center"/>
    </xf>
    <xf numFmtId="0" fontId="2" fillId="0" borderId="8" xfId="0" applyFont="1" applyBorder="1" applyAlignment="1">
      <alignment horizontal="right" vertical="center"/>
    </xf>
    <xf numFmtId="0" fontId="42" fillId="0" borderId="8" xfId="0" applyFont="1" applyFill="1" applyBorder="1" applyAlignment="1">
      <alignment horizontal="justify" vertical="justify"/>
    </xf>
    <xf numFmtId="1" fontId="0" fillId="0" borderId="8" xfId="0" applyNumberFormat="1" applyFont="1" applyFill="1" applyBorder="1" applyAlignment="1"/>
    <xf numFmtId="9" fontId="42" fillId="0" borderId="8" xfId="1" applyFont="1" applyFill="1" applyBorder="1" applyAlignment="1" applyProtection="1">
      <alignment horizontal="right" vertical="center" wrapText="1"/>
    </xf>
    <xf numFmtId="164" fontId="42" fillId="0" borderId="8" xfId="0" applyNumberFormat="1" applyFont="1" applyFill="1" applyBorder="1" applyAlignment="1">
      <alignment horizontal="justify" vertical="justify"/>
    </xf>
    <xf numFmtId="0" fontId="0" fillId="0" borderId="0" xfId="0" applyFont="1" applyAlignment="1">
      <alignment horizontal="center" vertical="center"/>
    </xf>
    <xf numFmtId="3" fontId="46" fillId="13" borderId="8" xfId="0" applyNumberFormat="1" applyFont="1" applyFill="1" applyBorder="1" applyAlignment="1" applyProtection="1">
      <alignment horizontal="center" vertical="center" wrapText="1"/>
    </xf>
    <xf numFmtId="0" fontId="44" fillId="15" borderId="8" xfId="0" applyFont="1" applyFill="1" applyBorder="1" applyAlignment="1">
      <alignment horizontal="center" vertical="center" wrapText="1"/>
    </xf>
    <xf numFmtId="0" fontId="0" fillId="18" borderId="8" xfId="0" applyFont="1" applyFill="1" applyBorder="1" applyAlignment="1">
      <alignment horizontal="center" vertical="center"/>
    </xf>
    <xf numFmtId="0" fontId="0" fillId="0" borderId="0" xfId="0" applyFont="1" applyAlignment="1">
      <alignment horizontal="center"/>
    </xf>
    <xf numFmtId="0" fontId="0" fillId="0" borderId="8" xfId="0" applyFont="1" applyBorder="1" applyAlignment="1">
      <alignment horizontal="left"/>
    </xf>
    <xf numFmtId="0" fontId="11" fillId="12" borderId="37" xfId="0" applyFont="1" applyFill="1" applyBorder="1" applyAlignment="1" applyProtection="1">
      <alignment horizontal="center" vertical="center" wrapText="1"/>
      <protection locked="0"/>
    </xf>
    <xf numFmtId="0" fontId="11" fillId="12" borderId="41" xfId="0" applyFont="1" applyFill="1" applyBorder="1" applyAlignment="1" applyProtection="1">
      <alignment horizontal="center" vertical="center" wrapText="1"/>
      <protection locked="0"/>
    </xf>
    <xf numFmtId="0" fontId="11" fillId="12" borderId="38" xfId="0" applyFont="1" applyFill="1" applyBorder="1" applyAlignment="1" applyProtection="1">
      <alignment horizontal="center" vertical="center" wrapText="1"/>
      <protection locked="0"/>
    </xf>
    <xf numFmtId="164" fontId="11" fillId="27" borderId="32" xfId="0" applyNumberFormat="1" applyFont="1" applyFill="1" applyBorder="1" applyAlignment="1" applyProtection="1">
      <alignment horizontal="center" vertical="center" wrapText="1"/>
      <protection locked="0"/>
    </xf>
    <xf numFmtId="164" fontId="11" fillId="28" borderId="41" xfId="0" applyNumberFormat="1" applyFont="1" applyFill="1" applyBorder="1" applyAlignment="1" applyProtection="1">
      <alignment horizontal="center" vertical="center" wrapText="1"/>
      <protection locked="0"/>
    </xf>
    <xf numFmtId="164" fontId="11" fillId="28" borderId="32" xfId="0" applyNumberFormat="1" applyFont="1" applyFill="1" applyBorder="1" applyAlignment="1" applyProtection="1">
      <alignment horizontal="center" vertical="center" wrapText="1"/>
      <protection locked="0"/>
    </xf>
    <xf numFmtId="2" fontId="11" fillId="28" borderId="32" xfId="0" applyNumberFormat="1" applyFont="1" applyFill="1" applyBorder="1" applyAlignment="1" applyProtection="1">
      <alignment horizontal="center" vertical="center" wrapText="1"/>
      <protection locked="0"/>
    </xf>
    <xf numFmtId="164" fontId="11" fillId="28" borderId="33" xfId="0" applyNumberFormat="1" applyFont="1" applyFill="1" applyBorder="1" applyAlignment="1" applyProtection="1">
      <alignment horizontal="center" vertical="center" wrapText="1"/>
      <protection locked="0"/>
    </xf>
    <xf numFmtId="0" fontId="24" fillId="0" borderId="3" xfId="0" applyFont="1" applyFill="1" applyBorder="1" applyAlignment="1" applyProtection="1">
      <alignment horizontal="left" vertical="center" wrapText="1"/>
      <protection locked="0"/>
    </xf>
    <xf numFmtId="0" fontId="24" fillId="0" borderId="14" xfId="0" applyFont="1" applyFill="1" applyBorder="1" applyAlignment="1" applyProtection="1">
      <alignment horizontal="center" vertical="center" wrapText="1"/>
      <protection locked="0"/>
    </xf>
    <xf numFmtId="3" fontId="11" fillId="28" borderId="49" xfId="0" applyNumberFormat="1" applyFont="1" applyFill="1" applyBorder="1" applyAlignment="1" applyProtection="1">
      <alignment horizontal="right" vertical="center" wrapText="1" indent="1"/>
      <protection locked="0"/>
    </xf>
    <xf numFmtId="3" fontId="11" fillId="28" borderId="3" xfId="0" applyNumberFormat="1" applyFont="1" applyFill="1" applyBorder="1" applyAlignment="1" applyProtection="1">
      <alignment horizontal="right" vertical="center" wrapText="1" indent="1"/>
      <protection locked="0"/>
    </xf>
    <xf numFmtId="10" fontId="11" fillId="28" borderId="49" xfId="1" applyNumberFormat="1" applyFont="1" applyFill="1" applyBorder="1" applyAlignment="1" applyProtection="1">
      <alignment horizontal="right" vertical="center" wrapText="1" indent="1"/>
    </xf>
    <xf numFmtId="2" fontId="11" fillId="28" borderId="49" xfId="1" applyNumberFormat="1" applyFont="1" applyFill="1" applyBorder="1" applyAlignment="1" applyProtection="1">
      <alignment horizontal="right" vertical="center" wrapText="1" indent="1"/>
    </xf>
    <xf numFmtId="0" fontId="9" fillId="0" borderId="3" xfId="0" applyFont="1" applyFill="1" applyBorder="1" applyAlignment="1" applyProtection="1">
      <alignment vertical="center" wrapText="1"/>
      <protection locked="0"/>
    </xf>
    <xf numFmtId="0" fontId="24" fillId="0" borderId="3" xfId="0" applyFont="1" applyFill="1" applyBorder="1" applyAlignment="1" applyProtection="1">
      <alignment vertical="center" wrapText="1"/>
      <protection locked="0"/>
    </xf>
    <xf numFmtId="0" fontId="9" fillId="0" borderId="3" xfId="4" applyFont="1" applyFill="1" applyBorder="1" applyAlignment="1" applyProtection="1">
      <alignment vertical="center" wrapText="1"/>
      <protection locked="0"/>
    </xf>
    <xf numFmtId="14" fontId="9" fillId="0" borderId="3" xfId="0" applyNumberFormat="1" applyFont="1" applyFill="1" applyBorder="1" applyAlignment="1" applyProtection="1">
      <alignment vertical="center" wrapText="1"/>
      <protection locked="0"/>
    </xf>
    <xf numFmtId="166" fontId="11" fillId="28" borderId="49" xfId="1" applyNumberFormat="1" applyFont="1" applyFill="1" applyBorder="1" applyAlignment="1" applyProtection="1">
      <alignment horizontal="right" vertical="center" wrapText="1" indent="1"/>
    </xf>
    <xf numFmtId="0" fontId="9" fillId="0" borderId="49" xfId="0" applyFont="1" applyFill="1" applyBorder="1" applyAlignment="1" applyProtection="1">
      <alignment horizontal="center" vertical="center" wrapText="1"/>
      <protection locked="0"/>
    </xf>
    <xf numFmtId="14" fontId="9" fillId="0" borderId="42" xfId="0" applyNumberFormat="1" applyFont="1" applyFill="1" applyBorder="1" applyAlignment="1" applyProtection="1">
      <alignment vertical="center" wrapText="1"/>
      <protection locked="0"/>
    </xf>
    <xf numFmtId="0" fontId="24" fillId="0" borderId="42" xfId="0" applyFont="1" applyFill="1" applyBorder="1" applyAlignment="1" applyProtection="1">
      <alignment vertical="center" wrapText="1"/>
      <protection locked="0"/>
    </xf>
    <xf numFmtId="0" fontId="24" fillId="0" borderId="58" xfId="0" applyFont="1" applyFill="1" applyBorder="1" applyAlignment="1" applyProtection="1">
      <alignment horizontal="center" vertical="center" wrapText="1"/>
      <protection locked="0"/>
    </xf>
    <xf numFmtId="3" fontId="11" fillId="28" borderId="34" xfId="0" applyNumberFormat="1" applyFont="1" applyFill="1" applyBorder="1" applyAlignment="1" applyProtection="1">
      <alignment horizontal="right" vertical="center" wrapText="1" indent="1"/>
      <protection locked="0"/>
    </xf>
    <xf numFmtId="3" fontId="11" fillId="28" borderId="42" xfId="0" applyNumberFormat="1" applyFont="1" applyFill="1" applyBorder="1" applyAlignment="1" applyProtection="1">
      <alignment horizontal="right" vertical="center" wrapText="1" indent="1"/>
      <protection locked="0"/>
    </xf>
    <xf numFmtId="166" fontId="11" fillId="28" borderId="34" xfId="1" applyNumberFormat="1" applyFont="1" applyFill="1" applyBorder="1" applyAlignment="1" applyProtection="1">
      <alignment horizontal="right" vertical="center" wrapText="1" indent="1"/>
    </xf>
    <xf numFmtId="2" fontId="11" fillId="28" borderId="34" xfId="1" applyNumberFormat="1" applyFont="1" applyFill="1" applyBorder="1" applyAlignment="1" applyProtection="1">
      <alignment horizontal="right" vertical="center" wrapText="1" indent="1"/>
    </xf>
    <xf numFmtId="0" fontId="0" fillId="0" borderId="12" xfId="0" applyBorder="1"/>
    <xf numFmtId="0" fontId="24" fillId="0" borderId="12" xfId="0" applyFont="1" applyFill="1" applyBorder="1" applyAlignment="1" applyProtection="1">
      <alignment vertical="center" wrapText="1"/>
      <protection locked="0"/>
    </xf>
    <xf numFmtId="2" fontId="0" fillId="0" borderId="12" xfId="0" applyNumberFormat="1" applyBorder="1"/>
    <xf numFmtId="2" fontId="0" fillId="0" borderId="0" xfId="0" applyNumberFormat="1"/>
    <xf numFmtId="0" fontId="19" fillId="29" borderId="41" xfId="0" applyFont="1" applyFill="1" applyBorder="1" applyAlignment="1">
      <alignment horizontal="center" vertical="center" wrapText="1"/>
    </xf>
    <xf numFmtId="2" fontId="19" fillId="29" borderId="41" xfId="0" applyNumberFormat="1" applyFont="1" applyFill="1" applyBorder="1" applyAlignment="1">
      <alignment horizontal="center" vertical="center" wrapText="1"/>
    </xf>
    <xf numFmtId="0" fontId="19" fillId="29" borderId="33" xfId="0" applyFont="1" applyFill="1" applyBorder="1" applyAlignment="1">
      <alignment horizontal="center" vertical="center" wrapText="1"/>
    </xf>
    <xf numFmtId="0" fontId="2" fillId="27" borderId="3" xfId="0" applyFont="1" applyFill="1" applyBorder="1" applyAlignment="1">
      <alignment horizontal="center" vertical="center"/>
    </xf>
    <xf numFmtId="2" fontId="2" fillId="27" borderId="3" xfId="0" applyNumberFormat="1" applyFont="1" applyFill="1" applyBorder="1" applyAlignment="1">
      <alignment horizontal="center" vertical="center"/>
    </xf>
    <xf numFmtId="0" fontId="5" fillId="0" borderId="3" xfId="0" applyFont="1" applyBorder="1" applyAlignment="1">
      <alignment horizontal="center" vertical="center"/>
    </xf>
    <xf numFmtId="2" fontId="5" fillId="0" borderId="3" xfId="0" applyNumberFormat="1" applyFont="1" applyBorder="1" applyAlignment="1">
      <alignment horizontal="center" vertical="center"/>
    </xf>
    <xf numFmtId="0" fontId="5" fillId="0" borderId="42" xfId="0" applyFont="1" applyBorder="1" applyAlignment="1">
      <alignment horizontal="center" vertical="center"/>
    </xf>
    <xf numFmtId="2" fontId="5" fillId="0" borderId="42" xfId="0" applyNumberFormat="1" applyFont="1" applyBorder="1" applyAlignment="1">
      <alignment horizontal="center" vertical="center"/>
    </xf>
    <xf numFmtId="0" fontId="0" fillId="20" borderId="8" xfId="0" applyFill="1" applyBorder="1"/>
    <xf numFmtId="0" fontId="0" fillId="4" borderId="8" xfId="0" applyFill="1" applyBorder="1"/>
    <xf numFmtId="0" fontId="2" fillId="17" borderId="4" xfId="0" applyFont="1" applyFill="1" applyBorder="1" applyAlignment="1">
      <alignment horizontal="center" vertical="center" wrapText="1"/>
    </xf>
    <xf numFmtId="0" fontId="2" fillId="17" borderId="8" xfId="0" applyFont="1" applyFill="1" applyBorder="1" applyAlignment="1">
      <alignment vertical="center"/>
    </xf>
    <xf numFmtId="0" fontId="14" fillId="0" borderId="41" xfId="0" applyFont="1" applyBorder="1" applyAlignment="1">
      <alignment vertical="center" wrapText="1"/>
    </xf>
    <xf numFmtId="1" fontId="14" fillId="0" borderId="41" xfId="0" applyNumberFormat="1" applyFont="1" applyBorder="1" applyAlignment="1">
      <alignment horizontal="center" vertical="center" wrapText="1"/>
    </xf>
    <xf numFmtId="0" fontId="14" fillId="0" borderId="4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4" fillId="0" borderId="5" xfId="0" applyFont="1" applyBorder="1" applyAlignment="1">
      <alignment vertical="center" wrapText="1"/>
    </xf>
    <xf numFmtId="0" fontId="14" fillId="0" borderId="42" xfId="0" applyFont="1" applyBorder="1" applyAlignment="1">
      <alignment vertical="center" wrapText="1"/>
    </xf>
    <xf numFmtId="0" fontId="14" fillId="0" borderId="41" xfId="0" applyFont="1" applyBorder="1" applyAlignment="1">
      <alignment vertical="top" wrapText="1"/>
    </xf>
    <xf numFmtId="0" fontId="14" fillId="0" borderId="42" xfId="0" applyFont="1" applyBorder="1" applyAlignment="1">
      <alignment vertical="top" wrapText="1"/>
    </xf>
    <xf numFmtId="0" fontId="14" fillId="0" borderId="4" xfId="0" applyFont="1" applyBorder="1" applyAlignment="1">
      <alignment vertical="top" wrapText="1"/>
    </xf>
    <xf numFmtId="1" fontId="14" fillId="0" borderId="4" xfId="0" applyNumberFormat="1" applyFont="1" applyBorder="1" applyAlignment="1">
      <alignment horizontal="center" vertical="center" wrapText="1"/>
    </xf>
    <xf numFmtId="164" fontId="9" fillId="17" borderId="14" xfId="0" applyNumberFormat="1" applyFont="1" applyFill="1" applyBorder="1" applyAlignment="1">
      <alignment vertical="center" wrapText="1"/>
    </xf>
    <xf numFmtId="164" fontId="9" fillId="17" borderId="15" xfId="0" applyNumberFormat="1" applyFont="1" applyFill="1" applyBorder="1" applyAlignment="1">
      <alignment vertical="center" wrapText="1"/>
    </xf>
    <xf numFmtId="164" fontId="9" fillId="17" borderId="7" xfId="0" applyNumberFormat="1" applyFont="1" applyFill="1" applyBorder="1" applyAlignment="1">
      <alignment vertical="center" wrapText="1"/>
    </xf>
    <xf numFmtId="0" fontId="48" fillId="2" borderId="3" xfId="0" applyFont="1" applyFill="1" applyBorder="1" applyAlignment="1">
      <alignment vertical="center" wrapText="1"/>
    </xf>
    <xf numFmtId="0" fontId="14" fillId="0" borderId="59" xfId="0" applyFont="1" applyBorder="1" applyAlignment="1">
      <alignment vertical="center" wrapText="1"/>
    </xf>
    <xf numFmtId="0" fontId="4" fillId="20" borderId="41" xfId="0" applyFont="1" applyFill="1" applyBorder="1" applyAlignment="1">
      <alignment horizontal="center" vertical="center" wrapText="1"/>
    </xf>
    <xf numFmtId="9" fontId="4" fillId="17" borderId="41" xfId="0" applyNumberFormat="1" applyFont="1" applyFill="1" applyBorder="1" applyAlignment="1">
      <alignment horizontal="center" vertical="center" wrapText="1"/>
    </xf>
    <xf numFmtId="0" fontId="14" fillId="0" borderId="3" xfId="0" applyFont="1" applyBorder="1" applyAlignment="1">
      <alignment wrapText="1"/>
    </xf>
    <xf numFmtId="0" fontId="14" fillId="0" borderId="3" xfId="0" applyFont="1" applyBorder="1" applyAlignment="1">
      <alignment vertical="top" wrapText="1"/>
    </xf>
    <xf numFmtId="164" fontId="4" fillId="0" borderId="31" xfId="0" applyNumberFormat="1" applyFont="1" applyFill="1" applyBorder="1" applyAlignment="1">
      <alignment horizontal="left" vertical="center" wrapText="1"/>
    </xf>
    <xf numFmtId="164" fontId="4" fillId="0" borderId="23" xfId="0" applyNumberFormat="1" applyFont="1" applyFill="1" applyBorder="1" applyAlignment="1">
      <alignment horizontal="left" vertical="center" wrapText="1"/>
    </xf>
    <xf numFmtId="0" fontId="14" fillId="0" borderId="4" xfId="0" applyFont="1" applyFill="1" applyBorder="1" applyAlignment="1">
      <alignment horizontal="left" vertical="center" wrapText="1"/>
    </xf>
    <xf numFmtId="164" fontId="4" fillId="0" borderId="60" xfId="0" applyNumberFormat="1" applyFont="1" applyFill="1" applyBorder="1" applyAlignment="1">
      <alignment horizontal="left" vertical="center" wrapText="1"/>
    </xf>
    <xf numFmtId="0" fontId="4" fillId="20" borderId="4" xfId="0" applyFont="1" applyFill="1" applyBorder="1" applyAlignment="1">
      <alignment horizontal="center" vertical="center" wrapText="1"/>
    </xf>
    <xf numFmtId="0" fontId="0" fillId="4" borderId="14" xfId="0" applyFill="1" applyBorder="1"/>
    <xf numFmtId="0" fontId="0" fillId="0" borderId="3" xfId="0" applyBorder="1" applyAlignment="1">
      <alignment horizontal="center" vertical="center"/>
    </xf>
    <xf numFmtId="0" fontId="4" fillId="0" borderId="3" xfId="0" applyFont="1" applyBorder="1" applyAlignment="1">
      <alignment vertical="center" wrapText="1"/>
    </xf>
    <xf numFmtId="9" fontId="4" fillId="17" borderId="3" xfId="0" applyNumberFormat="1" applyFont="1" applyFill="1" applyBorder="1" applyAlignment="1">
      <alignment horizontal="center" vertical="center" wrapText="1"/>
    </xf>
    <xf numFmtId="0" fontId="4" fillId="17" borderId="2" xfId="0" applyFont="1" applyFill="1" applyBorder="1" applyAlignment="1" applyProtection="1">
      <alignment horizontal="left" vertical="center" wrapText="1"/>
    </xf>
    <xf numFmtId="0" fontId="2" fillId="17" borderId="2" xfId="0" applyFont="1" applyFill="1" applyBorder="1" applyAlignment="1">
      <alignment horizontal="center" vertical="center"/>
    </xf>
    <xf numFmtId="0" fontId="0" fillId="17" borderId="2" xfId="0" applyFill="1" applyBorder="1" applyAlignment="1">
      <alignment horizontal="center" vertical="center"/>
    </xf>
    <xf numFmtId="165" fontId="2" fillId="17" borderId="2" xfId="0" applyNumberFormat="1" applyFont="1" applyFill="1" applyBorder="1" applyAlignment="1">
      <alignment horizontal="center" vertical="center" wrapText="1"/>
    </xf>
    <xf numFmtId="0" fontId="2" fillId="17" borderId="7" xfId="0" applyFont="1" applyFill="1" applyBorder="1" applyAlignment="1">
      <alignment horizontal="center" vertical="center"/>
    </xf>
    <xf numFmtId="0" fontId="48" fillId="0" borderId="0" xfId="0" applyFont="1" applyFill="1" applyBorder="1" applyAlignment="1">
      <alignment vertical="center" wrapText="1"/>
    </xf>
    <xf numFmtId="0" fontId="0" fillId="0" borderId="0" xfId="0" applyBorder="1"/>
    <xf numFmtId="0" fontId="0" fillId="0" borderId="0" xfId="0" applyAlignment="1">
      <alignment wrapText="1"/>
    </xf>
    <xf numFmtId="1" fontId="2" fillId="0" borderId="3" xfId="0" applyNumberFormat="1" applyFont="1" applyBorder="1" applyAlignment="1">
      <alignment horizontal="center" vertical="center"/>
    </xf>
    <xf numFmtId="2" fontId="0" fillId="0" borderId="3" xfId="0" applyNumberFormat="1" applyFill="1" applyBorder="1" applyAlignment="1">
      <alignment horizontal="center" vertical="center"/>
    </xf>
    <xf numFmtId="0" fontId="0" fillId="0" borderId="3" xfId="0" applyBorder="1" applyAlignment="1">
      <alignment wrapText="1"/>
    </xf>
    <xf numFmtId="0" fontId="49" fillId="0" borderId="8" xfId="2" applyNumberFormat="1" applyFont="1" applyFill="1" applyBorder="1" applyAlignment="1" applyProtection="1">
      <alignment horizontal="left" vertical="center" wrapText="1"/>
    </xf>
    <xf numFmtId="0" fontId="49" fillId="0" borderId="8" xfId="2" applyNumberFormat="1" applyFont="1" applyFill="1" applyBorder="1" applyAlignment="1" applyProtection="1">
      <alignment horizontal="justify" vertical="center" wrapText="1"/>
    </xf>
    <xf numFmtId="9" fontId="28" fillId="0" borderId="8" xfId="1" applyFont="1" applyFill="1" applyBorder="1" applyAlignment="1" applyProtection="1">
      <alignment horizontal="center" vertical="center" wrapText="1"/>
      <protection locked="0"/>
    </xf>
    <xf numFmtId="0" fontId="50" fillId="0" borderId="8" xfId="2" applyNumberFormat="1" applyFont="1" applyFill="1" applyBorder="1" applyAlignment="1" applyProtection="1">
      <alignment horizontal="left" vertical="center" wrapText="1"/>
    </xf>
    <xf numFmtId="9" fontId="0" fillId="0" borderId="8" xfId="1" applyFont="1" applyFill="1" applyBorder="1" applyAlignment="1">
      <alignment horizontal="center" vertical="center"/>
    </xf>
    <xf numFmtId="0" fontId="0" fillId="0" borderId="0" xfId="0" applyFont="1" applyFill="1" applyAlignment="1">
      <alignment horizontal="center" vertical="center"/>
    </xf>
    <xf numFmtId="1" fontId="3" fillId="0" borderId="2" xfId="0" applyNumberFormat="1" applyFont="1" applyFill="1" applyBorder="1" applyAlignment="1">
      <alignment vertical="center" wrapText="1"/>
    </xf>
    <xf numFmtId="10" fontId="18" fillId="8" borderId="8" xfId="0" applyNumberFormat="1" applyFont="1" applyFill="1" applyBorder="1" applyAlignment="1">
      <alignment horizontal="center" vertical="center" wrapText="1"/>
    </xf>
    <xf numFmtId="0" fontId="18" fillId="8" borderId="8" xfId="0" applyFont="1" applyFill="1" applyBorder="1" applyAlignment="1">
      <alignment horizontal="center" vertical="center" wrapText="1"/>
    </xf>
    <xf numFmtId="0" fontId="44" fillId="12" borderId="3" xfId="0" applyFont="1" applyFill="1" applyBorder="1" applyAlignment="1" applyProtection="1">
      <alignment horizontal="center" vertical="center" wrapText="1"/>
    </xf>
    <xf numFmtId="164" fontId="45" fillId="23" borderId="5" xfId="0" applyNumberFormat="1" applyFont="1" applyFill="1" applyBorder="1" applyAlignment="1" applyProtection="1">
      <alignment vertical="center" wrapText="1"/>
    </xf>
    <xf numFmtId="164" fontId="45" fillId="23" borderId="5" xfId="0" applyNumberFormat="1" applyFont="1" applyFill="1" applyBorder="1" applyAlignment="1" applyProtection="1">
      <alignment vertical="center" wrapText="1"/>
      <protection locked="0"/>
    </xf>
    <xf numFmtId="0" fontId="28" fillId="4" borderId="3" xfId="0" applyFont="1" applyFill="1" applyBorder="1" applyAlignment="1" applyProtection="1">
      <alignment vertical="center" wrapText="1"/>
    </xf>
    <xf numFmtId="164" fontId="28" fillId="4" borderId="3" xfId="0" applyNumberFormat="1" applyFont="1" applyFill="1" applyBorder="1" applyAlignment="1" applyProtection="1">
      <alignment horizontal="left" vertical="center" wrapText="1"/>
    </xf>
    <xf numFmtId="3" fontId="42" fillId="5" borderId="3" xfId="0" applyNumberFormat="1" applyFont="1" applyFill="1" applyBorder="1" applyAlignment="1" applyProtection="1">
      <alignment horizontal="center" vertical="center" wrapText="1"/>
    </xf>
    <xf numFmtId="10" fontId="42" fillId="24" borderId="3" xfId="1" applyNumberFormat="1" applyFont="1" applyFill="1" applyBorder="1" applyAlignment="1" applyProtection="1">
      <alignment horizontal="center" vertical="center" wrapText="1"/>
      <protection locked="0"/>
    </xf>
    <xf numFmtId="39" fontId="44" fillId="5" borderId="3" xfId="3" applyNumberFormat="1" applyFont="1" applyFill="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3" fontId="28" fillId="0" borderId="3" xfId="0" applyNumberFormat="1" applyFont="1" applyFill="1" applyBorder="1" applyAlignment="1" applyProtection="1">
      <alignment horizontal="center" vertical="center" wrapText="1"/>
    </xf>
    <xf numFmtId="1" fontId="28" fillId="0" borderId="3" xfId="0" applyNumberFormat="1" applyFont="1" applyFill="1" applyBorder="1" applyAlignment="1" applyProtection="1">
      <alignment horizontal="center" vertical="center" wrapText="1"/>
    </xf>
    <xf numFmtId="0" fontId="28" fillId="0" borderId="3" xfId="0" applyFont="1" applyFill="1" applyBorder="1" applyAlignment="1" applyProtection="1">
      <alignment vertical="center" wrapText="1"/>
    </xf>
    <xf numFmtId="3" fontId="42" fillId="5" borderId="3" xfId="0" applyNumberFormat="1" applyFont="1" applyFill="1" applyBorder="1" applyAlignment="1" applyProtection="1">
      <alignment horizontal="center" vertical="center" wrapText="1"/>
      <protection locked="0"/>
    </xf>
    <xf numFmtId="2" fontId="28" fillId="11" borderId="5" xfId="0" applyNumberFormat="1" applyFont="1" applyFill="1" applyBorder="1" applyAlignment="1" applyProtection="1">
      <alignment horizontal="left" vertical="center" wrapText="1"/>
    </xf>
    <xf numFmtId="2" fontId="28" fillId="0" borderId="5" xfId="0" applyNumberFormat="1" applyFont="1" applyFill="1" applyBorder="1" applyAlignment="1" applyProtection="1">
      <alignment horizontal="left" vertical="center" wrapText="1"/>
    </xf>
    <xf numFmtId="0" fontId="28" fillId="0" borderId="3" xfId="0" applyFont="1" applyBorder="1" applyAlignment="1" applyProtection="1">
      <alignment horizontal="left" vertical="center" wrapText="1"/>
    </xf>
    <xf numFmtId="10" fontId="42" fillId="5" borderId="3" xfId="1" applyNumberFormat="1" applyFont="1" applyFill="1" applyBorder="1" applyAlignment="1" applyProtection="1">
      <alignment horizontal="center" vertical="center" wrapText="1"/>
      <protection locked="0"/>
    </xf>
    <xf numFmtId="0" fontId="28" fillId="8" borderId="3" xfId="0" applyFont="1" applyFill="1" applyBorder="1" applyAlignment="1" applyProtection="1">
      <alignment vertical="center" wrapText="1"/>
    </xf>
    <xf numFmtId="164" fontId="28" fillId="8" borderId="3" xfId="0" applyNumberFormat="1" applyFont="1" applyFill="1" applyBorder="1" applyAlignment="1" applyProtection="1">
      <alignment horizontal="left" vertical="center" wrapText="1"/>
    </xf>
    <xf numFmtId="3" fontId="28" fillId="8" borderId="3" xfId="0" applyNumberFormat="1" applyFont="1" applyFill="1" applyBorder="1" applyAlignment="1" applyProtection="1">
      <alignment horizontal="center" vertical="center" wrapText="1"/>
    </xf>
    <xf numFmtId="10" fontId="28" fillId="8" borderId="3" xfId="1" applyNumberFormat="1" applyFont="1" applyFill="1" applyBorder="1" applyAlignment="1" applyProtection="1">
      <alignment horizontal="center" vertical="center" wrapText="1"/>
      <protection locked="0"/>
    </xf>
    <xf numFmtId="0" fontId="28" fillId="0" borderId="4" xfId="0" applyFont="1" applyFill="1" applyBorder="1" applyAlignment="1" applyProtection="1">
      <alignment horizontal="left" vertical="center" wrapText="1"/>
    </xf>
    <xf numFmtId="3" fontId="28" fillId="8" borderId="3" xfId="0" applyNumberFormat="1" applyFont="1" applyFill="1" applyBorder="1" applyAlignment="1" applyProtection="1">
      <alignment horizontal="center" vertical="center" wrapText="1"/>
      <protection locked="0"/>
    </xf>
    <xf numFmtId="0" fontId="28" fillId="0" borderId="3" xfId="0" applyFont="1" applyFill="1" applyBorder="1" applyAlignment="1" applyProtection="1">
      <alignment horizontal="left" vertical="top" wrapText="1"/>
    </xf>
    <xf numFmtId="4" fontId="28" fillId="0" borderId="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wrapText="1"/>
    </xf>
    <xf numFmtId="0" fontId="28" fillId="0" borderId="3" xfId="0" applyFont="1" applyFill="1" applyBorder="1" applyAlignment="1" applyProtection="1">
      <alignment horizontal="justify" vertical="center" wrapText="1"/>
    </xf>
    <xf numFmtId="0" fontId="0" fillId="4" borderId="5" xfId="0" applyFont="1" applyFill="1" applyBorder="1" applyAlignment="1" applyProtection="1">
      <alignment horizontal="left" vertical="center" wrapText="1"/>
    </xf>
    <xf numFmtId="3" fontId="28" fillId="4" borderId="3" xfId="0" applyNumberFormat="1" applyFont="1" applyFill="1" applyBorder="1" applyAlignment="1" applyProtection="1">
      <alignment horizontal="center" vertical="center" wrapText="1"/>
    </xf>
    <xf numFmtId="3" fontId="28" fillId="4" borderId="3" xfId="0" applyNumberFormat="1" applyFont="1" applyFill="1" applyBorder="1" applyAlignment="1" applyProtection="1">
      <alignment horizontal="center" vertical="center" wrapText="1"/>
      <protection locked="0"/>
    </xf>
    <xf numFmtId="0" fontId="28" fillId="0" borderId="5" xfId="0" applyFont="1" applyFill="1" applyBorder="1" applyAlignment="1" applyProtection="1">
      <alignment horizontal="left" vertical="center" wrapText="1"/>
    </xf>
    <xf numFmtId="169" fontId="42" fillId="4" borderId="3" xfId="0" applyNumberFormat="1" applyFont="1" applyFill="1" applyBorder="1" applyAlignment="1" applyProtection="1">
      <alignment horizontal="center" vertical="center" wrapText="1"/>
    </xf>
    <xf numFmtId="169" fontId="42" fillId="5" borderId="3" xfId="0" applyNumberFormat="1" applyFont="1" applyFill="1" applyBorder="1" applyAlignment="1" applyProtection="1">
      <alignment horizontal="center" vertical="center" wrapText="1"/>
      <protection locked="0"/>
    </xf>
    <xf numFmtId="0" fontId="0" fillId="0" borderId="8" xfId="0" applyFont="1" applyBorder="1" applyAlignment="1">
      <alignment horizontal="justify" vertical="center"/>
    </xf>
    <xf numFmtId="3" fontId="0" fillId="0" borderId="8" xfId="0" applyNumberFormat="1" applyFont="1" applyFill="1" applyBorder="1"/>
    <xf numFmtId="37" fontId="0" fillId="0" borderId="8" xfId="0" applyNumberFormat="1" applyFont="1" applyFill="1" applyBorder="1"/>
    <xf numFmtId="1" fontId="0" fillId="0" borderId="0" xfId="0" applyNumberFormat="1" applyFont="1"/>
    <xf numFmtId="1" fontId="53" fillId="0" borderId="2" xfId="0" applyNumberFormat="1" applyFont="1" applyFill="1" applyBorder="1" applyAlignment="1">
      <alignment vertical="center"/>
    </xf>
    <xf numFmtId="2" fontId="28" fillId="0" borderId="4" xfId="0" applyNumberFormat="1" applyFont="1" applyFill="1" applyBorder="1" applyAlignment="1" applyProtection="1">
      <alignment vertical="center" wrapText="1"/>
    </xf>
    <xf numFmtId="2" fontId="28" fillId="0" borderId="3" xfId="0" applyNumberFormat="1" applyFont="1" applyFill="1" applyBorder="1" applyAlignment="1" applyProtection="1">
      <alignment vertical="center" wrapText="1"/>
    </xf>
    <xf numFmtId="0" fontId="28" fillId="0" borderId="3" xfId="0" applyFont="1" applyFill="1" applyBorder="1" applyAlignment="1" applyProtection="1">
      <alignment vertical="top" wrapText="1"/>
    </xf>
    <xf numFmtId="164" fontId="28" fillId="0" borderId="3" xfId="0" applyNumberFormat="1" applyFont="1" applyFill="1" applyBorder="1" applyAlignment="1" applyProtection="1">
      <alignment horizontal="left" vertical="center" wrapText="1"/>
    </xf>
    <xf numFmtId="0" fontId="28" fillId="0" borderId="0" xfId="0" applyFont="1" applyFill="1" applyAlignment="1" applyProtection="1">
      <alignment horizontal="left" vertical="center" wrapText="1"/>
    </xf>
    <xf numFmtId="0" fontId="35" fillId="4" borderId="8" xfId="0" applyFont="1" applyFill="1" applyBorder="1" applyAlignment="1" applyProtection="1">
      <alignment vertical="center" wrapText="1"/>
    </xf>
    <xf numFmtId="0" fontId="8" fillId="4" borderId="8" xfId="0" applyFont="1" applyFill="1" applyBorder="1" applyAlignment="1">
      <alignment horizontal="justify" vertical="center"/>
    </xf>
    <xf numFmtId="0" fontId="8" fillId="4" borderId="8" xfId="0" applyFont="1" applyFill="1" applyBorder="1"/>
    <xf numFmtId="0" fontId="18" fillId="2" borderId="8" xfId="0" applyFont="1" applyFill="1" applyBorder="1" applyAlignment="1">
      <alignment horizontal="center" vertical="center"/>
    </xf>
    <xf numFmtId="0" fontId="35" fillId="4" borderId="8" xfId="0" applyFont="1" applyFill="1" applyBorder="1" applyAlignment="1">
      <alignment vertical="center"/>
    </xf>
    <xf numFmtId="0" fontId="35" fillId="4" borderId="8" xfId="0" applyFont="1" applyFill="1" applyBorder="1" applyAlignment="1">
      <alignment horizontal="justify" vertical="center"/>
    </xf>
    <xf numFmtId="0" fontId="2" fillId="4" borderId="8" xfId="0" applyFont="1" applyFill="1" applyBorder="1" applyAlignment="1">
      <alignment horizontal="justify" vertical="center"/>
    </xf>
    <xf numFmtId="0" fontId="8" fillId="4" borderId="8" xfId="0" applyFont="1" applyFill="1" applyBorder="1" applyAlignment="1">
      <alignment vertical="center"/>
    </xf>
    <xf numFmtId="1" fontId="0" fillId="0" borderId="8" xfId="0" applyNumberFormat="1" applyBorder="1"/>
    <xf numFmtId="0" fontId="2" fillId="3" borderId="8" xfId="0" applyFont="1" applyFill="1" applyBorder="1" applyAlignment="1">
      <alignment vertical="center"/>
    </xf>
    <xf numFmtId="0" fontId="2" fillId="4" borderId="8" xfId="0" applyFont="1" applyFill="1" applyBorder="1" applyAlignment="1">
      <alignment vertical="center"/>
    </xf>
    <xf numFmtId="0" fontId="0" fillId="2" borderId="8" xfId="0" applyFill="1" applyBorder="1" applyAlignment="1">
      <alignment horizontal="center" vertical="center"/>
    </xf>
    <xf numFmtId="1" fontId="4" fillId="0" borderId="3" xfId="0" applyNumberFormat="1" applyFont="1" applyBorder="1" applyAlignment="1">
      <alignment horizontal="center" vertical="center" wrapText="1"/>
    </xf>
    <xf numFmtId="0" fontId="18" fillId="16" borderId="8" xfId="0" applyFont="1" applyFill="1" applyBorder="1" applyAlignment="1">
      <alignment horizontal="center" vertical="center" wrapText="1"/>
    </xf>
    <xf numFmtId="0" fontId="9" fillId="0" borderId="3"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1" fontId="20" fillId="0" borderId="3" xfId="0" applyNumberFormat="1" applyFont="1" applyFill="1" applyBorder="1" applyAlignment="1">
      <alignment vertical="center" wrapText="1"/>
    </xf>
    <xf numFmtId="0" fontId="18" fillId="16" borderId="3" xfId="0" applyFont="1" applyFill="1" applyBorder="1" applyAlignment="1">
      <alignment horizontal="center" vertical="center"/>
    </xf>
    <xf numFmtId="164" fontId="4" fillId="4" borderId="4" xfId="0" applyNumberFormat="1" applyFont="1" applyFill="1" applyBorder="1" applyAlignment="1">
      <alignment vertical="center" wrapText="1"/>
    </xf>
    <xf numFmtId="164" fontId="4" fillId="4" borderId="4" xfId="0" applyNumberFormat="1" applyFont="1" applyFill="1" applyBorder="1" applyAlignment="1">
      <alignment horizontal="left" vertical="center" wrapText="1"/>
    </xf>
    <xf numFmtId="164" fontId="4" fillId="0" borderId="3" xfId="0" applyNumberFormat="1" applyFont="1" applyFill="1" applyBorder="1" applyAlignment="1">
      <alignment horizontal="right" vertical="center" wrapText="1"/>
    </xf>
    <xf numFmtId="0" fontId="4" fillId="0" borderId="3" xfId="0" applyFont="1" applyFill="1" applyBorder="1" applyAlignment="1" applyProtection="1">
      <alignment horizontal="right" vertical="center" wrapText="1"/>
    </xf>
    <xf numFmtId="0" fontId="0" fillId="0" borderId="8" xfId="0" applyFill="1" applyBorder="1" applyAlignment="1">
      <alignment horizontal="justify" vertical="center"/>
    </xf>
    <xf numFmtId="0" fontId="2" fillId="3" borderId="8" xfId="0" applyFont="1" applyFill="1" applyBorder="1" applyAlignment="1">
      <alignment horizontal="justify" vertical="center"/>
    </xf>
    <xf numFmtId="164" fontId="2" fillId="3" borderId="8" xfId="0" applyNumberFormat="1" applyFont="1" applyFill="1" applyBorder="1" applyAlignment="1">
      <alignment vertical="center"/>
    </xf>
    <xf numFmtId="0" fontId="42" fillId="3" borderId="8" xfId="0" applyFont="1" applyFill="1" applyBorder="1" applyAlignment="1" applyProtection="1">
      <alignment vertical="center" wrapText="1"/>
    </xf>
    <xf numFmtId="1" fontId="0" fillId="3" borderId="8" xfId="0" applyNumberFormat="1" applyFont="1" applyFill="1" applyBorder="1" applyAlignment="1"/>
    <xf numFmtId="164" fontId="2" fillId="4" borderId="8" xfId="0" applyNumberFormat="1" applyFont="1" applyFill="1" applyBorder="1" applyAlignment="1">
      <alignment vertical="center"/>
    </xf>
    <xf numFmtId="0" fontId="18" fillId="10" borderId="8" xfId="0" applyFont="1" applyFill="1" applyBorder="1" applyAlignment="1">
      <alignment horizontal="center" vertical="center"/>
    </xf>
    <xf numFmtId="0" fontId="42" fillId="0" borderId="8" xfId="0" applyFont="1" applyFill="1" applyBorder="1" applyAlignment="1">
      <alignment horizontal="justify" vertical="center"/>
    </xf>
    <xf numFmtId="0" fontId="0" fillId="0" borderId="5" xfId="0" applyBorder="1" applyAlignment="1">
      <alignment horizontal="center" vertical="center"/>
    </xf>
    <xf numFmtId="0" fontId="0" fillId="0" borderId="3" xfId="0" applyFill="1" applyBorder="1" applyAlignment="1">
      <alignment horizontal="center" wrapText="1"/>
    </xf>
    <xf numFmtId="0" fontId="4" fillId="11" borderId="3" xfId="0" applyFont="1" applyFill="1" applyBorder="1" applyAlignment="1" applyProtection="1">
      <alignment horizontal="left" vertical="center" wrapText="1"/>
    </xf>
    <xf numFmtId="0" fontId="14" fillId="0" borderId="3" xfId="0" applyFont="1" applyFill="1" applyBorder="1" applyAlignment="1">
      <alignment horizontal="center" vertical="center"/>
    </xf>
    <xf numFmtId="0" fontId="14" fillId="11" borderId="3" xfId="0" applyFont="1" applyFill="1" applyBorder="1" applyAlignment="1">
      <alignment horizontal="left" vertical="center" wrapText="1"/>
    </xf>
    <xf numFmtId="164" fontId="4" fillId="0" borderId="3" xfId="0" applyNumberFormat="1" applyFont="1" applyFill="1" applyBorder="1" applyAlignment="1" applyProtection="1">
      <alignment horizontal="center" vertical="center" wrapText="1"/>
      <protection locked="0"/>
    </xf>
    <xf numFmtId="0" fontId="14" fillId="0" borderId="3" xfId="0" applyNumberFormat="1" applyFont="1" applyFill="1" applyBorder="1" applyAlignment="1">
      <alignment horizontal="center" vertical="center"/>
    </xf>
    <xf numFmtId="0" fontId="0" fillId="0" borderId="5" xfId="0" applyBorder="1" applyAlignment="1">
      <alignment horizontal="center" vertical="center"/>
    </xf>
    <xf numFmtId="164" fontId="4" fillId="11" borderId="14" xfId="0"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wrapText="1"/>
    </xf>
    <xf numFmtId="0" fontId="4" fillId="11" borderId="14" xfId="0" applyFont="1" applyFill="1" applyBorder="1" applyAlignment="1" applyProtection="1">
      <alignment horizontal="left" vertical="center" wrapText="1"/>
    </xf>
    <xf numFmtId="0" fontId="14" fillId="11" borderId="14" xfId="0" applyFont="1" applyFill="1" applyBorder="1" applyAlignment="1">
      <alignment horizontal="left" vertical="center" wrapText="1"/>
    </xf>
    <xf numFmtId="2" fontId="0" fillId="0" borderId="3" xfId="0" applyNumberFormat="1" applyBorder="1" applyAlignment="1">
      <alignment horizontal="center" vertical="center"/>
    </xf>
    <xf numFmtId="0" fontId="2" fillId="0" borderId="5" xfId="0" applyFont="1" applyBorder="1" applyAlignment="1">
      <alignment horizontal="center" vertical="center"/>
    </xf>
    <xf numFmtId="0" fontId="2" fillId="0" borderId="54" xfId="0" applyFont="1" applyFill="1" applyBorder="1" applyAlignment="1">
      <alignment horizontal="center" vertical="center" wrapText="1"/>
    </xf>
    <xf numFmtId="165" fontId="0" fillId="0" borderId="3" xfId="0" applyNumberFormat="1" applyBorder="1" applyAlignment="1">
      <alignment horizontal="center" vertical="center"/>
    </xf>
    <xf numFmtId="0" fontId="0" fillId="8" borderId="0" xfId="0" applyFill="1"/>
    <xf numFmtId="1" fontId="0" fillId="0" borderId="49" xfId="0" applyNumberFormat="1" applyBorder="1"/>
    <xf numFmtId="0" fontId="0" fillId="0" borderId="49" xfId="0" applyBorder="1"/>
    <xf numFmtId="0" fontId="4" fillId="11" borderId="5" xfId="0" applyFont="1" applyFill="1" applyBorder="1" applyAlignment="1" applyProtection="1">
      <alignment horizontal="left" vertical="center" wrapText="1"/>
    </xf>
    <xf numFmtId="0" fontId="14" fillId="0" borderId="5" xfId="0" applyFont="1" applyFill="1" applyBorder="1" applyAlignment="1">
      <alignment horizontal="center" vertical="center"/>
    </xf>
    <xf numFmtId="0" fontId="0" fillId="2" borderId="8" xfId="0" applyFill="1" applyBorder="1"/>
    <xf numFmtId="0" fontId="0" fillId="2" borderId="8" xfId="0" applyFill="1" applyBorder="1" applyAlignment="1">
      <alignment horizontal="center" wrapText="1"/>
    </xf>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165" fontId="0" fillId="0" borderId="0" xfId="0" applyNumberFormat="1" applyBorder="1" applyAlignment="1">
      <alignment horizontal="center" vertical="center"/>
    </xf>
    <xf numFmtId="0" fontId="0" fillId="0" borderId="5" xfId="0" applyBorder="1" applyAlignment="1">
      <alignment horizontal="center" vertical="center"/>
    </xf>
    <xf numFmtId="0" fontId="2" fillId="0" borderId="51" xfId="0" applyFont="1" applyBorder="1" applyAlignment="1">
      <alignment horizontal="center" vertical="center"/>
    </xf>
    <xf numFmtId="0" fontId="2" fillId="0" borderId="5" xfId="0" applyFont="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left"/>
    </xf>
    <xf numFmtId="0" fontId="2" fillId="0" borderId="0" xfId="0" applyFont="1" applyAlignment="1">
      <alignment horizontal="left"/>
    </xf>
    <xf numFmtId="0" fontId="2" fillId="2" borderId="8" xfId="0" applyFont="1" applyFill="1" applyBorder="1" applyAlignment="1">
      <alignment horizontal="left" vertical="center"/>
    </xf>
    <xf numFmtId="0" fontId="21" fillId="11" borderId="3" xfId="0" applyFont="1" applyFill="1" applyBorder="1" applyAlignment="1">
      <alignment horizontal="left" vertical="center" wrapText="1"/>
    </xf>
    <xf numFmtId="0" fontId="21" fillId="0" borderId="3" xfId="0" applyFont="1" applyBorder="1" applyAlignment="1">
      <alignment horizontal="left" wrapText="1"/>
    </xf>
    <xf numFmtId="0" fontId="2" fillId="0" borderId="5" xfId="0" applyFont="1" applyBorder="1" applyAlignment="1">
      <alignment horizontal="left" vertical="center"/>
    </xf>
    <xf numFmtId="164" fontId="13" fillId="11" borderId="3" xfId="0" applyNumberFormat="1" applyFont="1" applyFill="1" applyBorder="1" applyAlignment="1">
      <alignment horizontal="left" vertical="center" wrapText="1"/>
    </xf>
    <xf numFmtId="164" fontId="13" fillId="11" borderId="4" xfId="0" applyNumberFormat="1" applyFont="1" applyFill="1" applyBorder="1" applyAlignment="1">
      <alignment horizontal="left" vertical="center" wrapText="1"/>
    </xf>
    <xf numFmtId="0" fontId="21" fillId="11" borderId="4" xfId="0" applyFont="1" applyFill="1" applyBorder="1" applyAlignment="1">
      <alignment horizontal="left" vertical="center" wrapText="1"/>
    </xf>
    <xf numFmtId="0" fontId="56" fillId="0" borderId="8" xfId="0" applyNumberFormat="1" applyFont="1" applyFill="1" applyBorder="1" applyAlignment="1" applyProtection="1">
      <alignment horizontal="left" vertical="center" wrapText="1"/>
    </xf>
    <xf numFmtId="0" fontId="34" fillId="0" borderId="8" xfId="0" applyNumberFormat="1" applyFont="1" applyFill="1" applyBorder="1" applyAlignment="1"/>
    <xf numFmtId="0" fontId="8" fillId="2" borderId="8" xfId="0" applyFont="1" applyFill="1" applyBorder="1" applyAlignment="1"/>
    <xf numFmtId="0" fontId="18" fillId="6" borderId="34" xfId="0" applyFont="1" applyFill="1" applyBorder="1"/>
    <xf numFmtId="165" fontId="55" fillId="2" borderId="8" xfId="0" applyNumberFormat="1" applyFont="1" applyFill="1" applyBorder="1" applyAlignment="1">
      <alignment horizontal="center" vertical="center"/>
    </xf>
    <xf numFmtId="165" fontId="8" fillId="2" borderId="8" xfId="0" applyNumberFormat="1" applyFont="1" applyFill="1" applyBorder="1" applyAlignment="1">
      <alignment horizontal="center" vertical="center"/>
    </xf>
    <xf numFmtId="165" fontId="2" fillId="2" borderId="3" xfId="0" applyNumberFormat="1" applyFont="1" applyFill="1" applyBorder="1" applyAlignment="1">
      <alignment horizontal="center" vertical="center"/>
    </xf>
    <xf numFmtId="174" fontId="2" fillId="3" borderId="8" xfId="0" applyNumberFormat="1" applyFont="1" applyFill="1" applyBorder="1" applyAlignment="1">
      <alignment horizontal="center" vertical="center"/>
    </xf>
    <xf numFmtId="165" fontId="2" fillId="3" borderId="8" xfId="0" applyNumberFormat="1" applyFont="1" applyFill="1" applyBorder="1" applyAlignment="1">
      <alignment horizontal="center" vertical="center"/>
    </xf>
    <xf numFmtId="174" fontId="8" fillId="4" borderId="8" xfId="0" applyNumberFormat="1" applyFont="1" applyFill="1" applyBorder="1" applyAlignment="1">
      <alignment horizontal="center" vertical="center"/>
    </xf>
    <xf numFmtId="165" fontId="0" fillId="0" borderId="50" xfId="0" applyNumberFormat="1" applyBorder="1"/>
    <xf numFmtId="165" fontId="8" fillId="16" borderId="8" xfId="0" applyNumberFormat="1" applyFont="1" applyFill="1" applyBorder="1" applyAlignment="1">
      <alignment horizontal="center" vertical="center"/>
    </xf>
    <xf numFmtId="9" fontId="2" fillId="0" borderId="4"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9" fontId="31"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14" fillId="0" borderId="52" xfId="0" applyFont="1" applyBorder="1" applyAlignment="1">
      <alignment horizontal="left" vertical="center" wrapText="1"/>
    </xf>
    <xf numFmtId="0" fontId="14" fillId="0" borderId="3" xfId="0" applyFont="1" applyBorder="1" applyAlignment="1">
      <alignment horizontal="left" vertical="center" wrapText="1"/>
    </xf>
    <xf numFmtId="0" fontId="14" fillId="0" borderId="41" xfId="0" applyFont="1" applyBorder="1" applyAlignment="1">
      <alignment horizontal="left" vertical="center" wrapText="1"/>
    </xf>
    <xf numFmtId="0" fontId="14" fillId="0" borderId="50" xfId="0" applyFont="1" applyBorder="1" applyAlignment="1">
      <alignment horizontal="left" vertical="center" wrapText="1"/>
    </xf>
    <xf numFmtId="9" fontId="4" fillId="17" borderId="4" xfId="0" applyNumberFormat="1" applyFont="1" applyFill="1" applyBorder="1" applyAlignment="1">
      <alignment horizontal="center" vertical="center" wrapText="1"/>
    </xf>
    <xf numFmtId="3" fontId="4" fillId="0" borderId="3" xfId="0" applyNumberFormat="1" applyFont="1" applyFill="1" applyBorder="1" applyAlignment="1" applyProtection="1">
      <alignment horizontal="center" vertical="center" wrapText="1"/>
    </xf>
    <xf numFmtId="0" fontId="28" fillId="18" borderId="3" xfId="0" applyFont="1" applyFill="1" applyBorder="1" applyAlignment="1" applyProtection="1">
      <alignment vertical="center" wrapText="1"/>
    </xf>
    <xf numFmtId="164" fontId="28" fillId="18" borderId="3" xfId="0" applyNumberFormat="1" applyFont="1" applyFill="1" applyBorder="1" applyAlignment="1" applyProtection="1">
      <alignment horizontal="left" vertical="center" wrapText="1"/>
    </xf>
    <xf numFmtId="3" fontId="42" fillId="18" borderId="3" xfId="0" applyNumberFormat="1" applyFont="1" applyFill="1" applyBorder="1" applyAlignment="1" applyProtection="1">
      <alignment horizontal="center" vertical="center" wrapText="1"/>
    </xf>
    <xf numFmtId="10" fontId="42" fillId="18" borderId="3" xfId="1" applyNumberFormat="1" applyFont="1" applyFill="1" applyBorder="1" applyAlignment="1" applyProtection="1">
      <alignment horizontal="center" vertical="center" wrapText="1"/>
      <protection locked="0"/>
    </xf>
    <xf numFmtId="165" fontId="28" fillId="0" borderId="3" xfId="0" applyNumberFormat="1" applyFont="1" applyFill="1" applyBorder="1" applyAlignment="1" applyProtection="1">
      <alignment horizontal="center" vertical="center" wrapText="1"/>
    </xf>
    <xf numFmtId="166" fontId="7" fillId="0" borderId="3" xfId="1" applyNumberFormat="1" applyFont="1" applyFill="1" applyBorder="1" applyAlignment="1" applyProtection="1">
      <alignment horizontal="center" vertical="center" wrapText="1"/>
    </xf>
    <xf numFmtId="166" fontId="57" fillId="5" borderId="3" xfId="0" applyNumberFormat="1" applyFont="1" applyFill="1" applyBorder="1" applyAlignment="1" applyProtection="1">
      <alignment horizontal="center" vertical="center" wrapText="1"/>
    </xf>
    <xf numFmtId="166" fontId="7" fillId="8" borderId="3" xfId="0" applyNumberFormat="1" applyFont="1" applyFill="1" applyBorder="1" applyAlignment="1" applyProtection="1">
      <alignment horizontal="center" vertical="center" wrapText="1"/>
    </xf>
    <xf numFmtId="166" fontId="7" fillId="21" borderId="3" xfId="1" applyNumberFormat="1" applyFont="1" applyFill="1" applyBorder="1" applyAlignment="1" applyProtection="1">
      <alignment horizontal="center" vertical="center" wrapText="1"/>
    </xf>
    <xf numFmtId="166" fontId="7" fillId="4" borderId="3" xfId="0" applyNumberFormat="1" applyFont="1" applyFill="1" applyBorder="1" applyAlignment="1" applyProtection="1">
      <alignment horizontal="center" vertical="center" wrapText="1"/>
    </xf>
    <xf numFmtId="166" fontId="57" fillId="4" borderId="3" xfId="0" applyNumberFormat="1" applyFont="1" applyFill="1" applyBorder="1" applyAlignment="1" applyProtection="1">
      <alignment horizontal="center" vertical="center" wrapText="1"/>
    </xf>
    <xf numFmtId="166" fontId="57" fillId="18" borderId="3" xfId="0" applyNumberFormat="1" applyFont="1" applyFill="1" applyBorder="1" applyAlignment="1" applyProtection="1">
      <alignment horizontal="center" vertical="center" wrapText="1"/>
    </xf>
    <xf numFmtId="170" fontId="42" fillId="5" borderId="3" xfId="0" applyNumberFormat="1" applyFont="1" applyFill="1" applyBorder="1" applyAlignment="1" applyProtection="1">
      <alignment horizontal="center" vertical="center" wrapText="1"/>
      <protection locked="0"/>
    </xf>
    <xf numFmtId="170" fontId="42" fillId="5" borderId="3" xfId="1" applyNumberFormat="1" applyFont="1" applyFill="1" applyBorder="1" applyAlignment="1" applyProtection="1">
      <alignment horizontal="center" vertical="center" wrapText="1"/>
      <protection locked="0"/>
    </xf>
    <xf numFmtId="170" fontId="28" fillId="8" borderId="3" xfId="1" applyNumberFormat="1" applyFont="1" applyFill="1" applyBorder="1" applyAlignment="1" applyProtection="1">
      <alignment horizontal="center" vertical="center" wrapText="1"/>
      <protection locked="0"/>
    </xf>
    <xf numFmtId="170" fontId="28" fillId="8" borderId="3" xfId="0" applyNumberFormat="1" applyFont="1" applyFill="1" applyBorder="1" applyAlignment="1" applyProtection="1">
      <alignment horizontal="center" vertical="center" wrapText="1"/>
      <protection locked="0"/>
    </xf>
    <xf numFmtId="170" fontId="28" fillId="4" borderId="3" xfId="0" applyNumberFormat="1" applyFont="1" applyFill="1" applyBorder="1" applyAlignment="1" applyProtection="1">
      <alignment horizontal="center" vertical="center" wrapText="1"/>
      <protection locked="0"/>
    </xf>
    <xf numFmtId="170" fontId="42" fillId="13" borderId="3" xfId="1" applyNumberFormat="1" applyFont="1" applyFill="1" applyBorder="1" applyAlignment="1" applyProtection="1">
      <alignment horizontal="center" vertical="center" wrapText="1"/>
      <protection locked="0"/>
    </xf>
    <xf numFmtId="0" fontId="35" fillId="0" borderId="0" xfId="0" applyFont="1" applyFill="1" applyAlignment="1">
      <alignment vertical="center"/>
    </xf>
    <xf numFmtId="0" fontId="0" fillId="4" borderId="0" xfId="0" applyFill="1"/>
    <xf numFmtId="0" fontId="0" fillId="20" borderId="0" xfId="0" applyFill="1"/>
    <xf numFmtId="0" fontId="0" fillId="17" borderId="3" xfId="0" applyFill="1" applyBorder="1"/>
    <xf numFmtId="0" fontId="14" fillId="2" borderId="3" xfId="0" applyFont="1" applyFill="1" applyBorder="1" applyAlignment="1">
      <alignment horizontal="left" vertical="center" wrapText="1"/>
    </xf>
    <xf numFmtId="0" fontId="0" fillId="0" borderId="3" xfId="0" applyFill="1" applyBorder="1"/>
    <xf numFmtId="1" fontId="59" fillId="0" borderId="5" xfId="0" applyNumberFormat="1" applyFont="1" applyFill="1" applyBorder="1" applyAlignment="1">
      <alignment horizontal="center" vertical="center" wrapText="1"/>
    </xf>
    <xf numFmtId="0" fontId="2" fillId="0" borderId="3" xfId="0" applyFont="1" applyBorder="1"/>
    <xf numFmtId="9" fontId="60" fillId="0" borderId="33" xfId="0" applyNumberFormat="1"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xf numFmtId="9" fontId="60" fillId="0" borderId="3" xfId="0" applyNumberFormat="1" applyFont="1" applyFill="1" applyBorder="1" applyAlignment="1">
      <alignment horizontal="center" vertical="center"/>
    </xf>
    <xf numFmtId="43" fontId="0" fillId="0" borderId="0" xfId="3" applyFont="1" applyFill="1"/>
    <xf numFmtId="172" fontId="12" fillId="32" borderId="3" xfId="0" applyNumberFormat="1" applyFont="1" applyFill="1" applyBorder="1" applyAlignment="1" applyProtection="1">
      <alignment horizontal="center" vertical="center" wrapText="1"/>
      <protection locked="0"/>
    </xf>
    <xf numFmtId="9" fontId="0" fillId="0" borderId="3" xfId="0" applyNumberFormat="1" applyBorder="1"/>
    <xf numFmtId="0" fontId="2" fillId="0" borderId="3" xfId="0" applyNumberFormat="1" applyFont="1" applyFill="1" applyBorder="1" applyAlignment="1">
      <alignment horizontal="center" vertical="center"/>
    </xf>
    <xf numFmtId="9" fontId="25" fillId="0" borderId="4" xfId="0" applyNumberFormat="1" applyFont="1" applyFill="1" applyBorder="1" applyAlignment="1">
      <alignment vertical="center" wrapText="1"/>
    </xf>
    <xf numFmtId="1" fontId="40" fillId="0" borderId="3" xfId="0" applyNumberFormat="1" applyFont="1" applyFill="1" applyBorder="1" applyAlignment="1">
      <alignment horizontal="center" vertical="center"/>
    </xf>
    <xf numFmtId="9" fontId="21" fillId="0" borderId="3" xfId="0" applyNumberFormat="1" applyFont="1" applyFill="1" applyBorder="1" applyAlignment="1">
      <alignment horizontal="left" vertical="center" wrapText="1"/>
    </xf>
    <xf numFmtId="164" fontId="13" fillId="32" borderId="3" xfId="0" applyNumberFormat="1" applyFont="1" applyFill="1" applyBorder="1" applyAlignment="1">
      <alignment horizontal="center" vertical="center"/>
    </xf>
    <xf numFmtId="173" fontId="13" fillId="32" borderId="3" xfId="0" applyNumberFormat="1" applyFont="1" applyFill="1" applyBorder="1" applyAlignment="1">
      <alignment horizontal="center" vertical="center"/>
    </xf>
    <xf numFmtId="164" fontId="13" fillId="32" borderId="3" xfId="0" applyNumberFormat="1" applyFont="1" applyFill="1" applyBorder="1" applyAlignment="1">
      <alignment horizontal="center"/>
    </xf>
    <xf numFmtId="164" fontId="13" fillId="33" borderId="3" xfId="0" applyNumberFormat="1" applyFont="1" applyFill="1" applyBorder="1" applyAlignment="1">
      <alignment horizontal="center" vertical="center"/>
    </xf>
    <xf numFmtId="1" fontId="2" fillId="0" borderId="41" xfId="0" applyNumberFormat="1" applyFont="1" applyFill="1" applyBorder="1" applyAlignment="1">
      <alignment horizontal="center" vertical="center"/>
    </xf>
    <xf numFmtId="9" fontId="60" fillId="0" borderId="4" xfId="0" applyNumberFormat="1" applyFont="1" applyFill="1" applyBorder="1" applyAlignment="1">
      <alignment horizontal="center" vertical="center"/>
    </xf>
    <xf numFmtId="1" fontId="2" fillId="0" borderId="42"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0" fontId="61" fillId="2" borderId="0" xfId="0" applyFont="1" applyFill="1" applyAlignment="1">
      <alignment wrapText="1"/>
    </xf>
    <xf numFmtId="9" fontId="58" fillId="0" borderId="0" xfId="0" applyNumberFormat="1" applyFont="1" applyFill="1" applyAlignment="1">
      <alignment horizontal="left"/>
    </xf>
    <xf numFmtId="0" fontId="2" fillId="0" borderId="14" xfId="0" applyFont="1" applyBorder="1" applyAlignment="1">
      <alignment vertical="center"/>
    </xf>
    <xf numFmtId="0" fontId="2" fillId="0" borderId="15" xfId="0" applyFont="1" applyBorder="1" applyAlignment="1">
      <alignment vertical="center"/>
    </xf>
    <xf numFmtId="1" fontId="2" fillId="0" borderId="7" xfId="0" applyNumberFormat="1" applyFont="1" applyBorder="1" applyAlignment="1">
      <alignment vertical="center"/>
    </xf>
    <xf numFmtId="0" fontId="26" fillId="0" borderId="44" xfId="0" applyFont="1" applyFill="1" applyBorder="1"/>
    <xf numFmtId="0" fontId="26" fillId="0" borderId="45" xfId="0" applyFont="1" applyFill="1" applyBorder="1"/>
    <xf numFmtId="0" fontId="0" fillId="0" borderId="0" xfId="0" applyFill="1" applyBorder="1"/>
    <xf numFmtId="1" fontId="0" fillId="0" borderId="0" xfId="0" applyNumberFormat="1"/>
    <xf numFmtId="0" fontId="18" fillId="0" borderId="0" xfId="0" applyFont="1"/>
    <xf numFmtId="0" fontId="62" fillId="0" borderId="0" xfId="0" applyFont="1"/>
    <xf numFmtId="1" fontId="18" fillId="0" borderId="0" xfId="0" applyNumberFormat="1" applyFont="1"/>
    <xf numFmtId="0" fontId="18" fillId="0" borderId="0" xfId="0" applyFont="1" applyFill="1"/>
    <xf numFmtId="0" fontId="14" fillId="0" borderId="0" xfId="0" applyFont="1"/>
    <xf numFmtId="14" fontId="4" fillId="0" borderId="8" xfId="0" applyNumberFormat="1"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14" fontId="35" fillId="4" borderId="8" xfId="0" applyNumberFormat="1" applyFont="1" applyFill="1" applyBorder="1" applyAlignment="1">
      <alignment horizontal="left" vertical="center" wrapText="1"/>
    </xf>
    <xf numFmtId="1" fontId="14" fillId="4" borderId="8" xfId="0" applyNumberFormat="1" applyFont="1" applyFill="1" applyBorder="1" applyAlignment="1">
      <alignment vertical="center"/>
    </xf>
    <xf numFmtId="0" fontId="0" fillId="0" borderId="0" xfId="0" applyFill="1" applyAlignment="1">
      <alignment vertical="center"/>
    </xf>
    <xf numFmtId="3" fontId="4" fillId="0" borderId="8" xfId="0" applyNumberFormat="1" applyFont="1" applyFill="1" applyBorder="1" applyAlignment="1" applyProtection="1">
      <alignment horizontal="right" vertical="center" wrapText="1" indent="1"/>
    </xf>
    <xf numFmtId="169" fontId="4" fillId="0" borderId="8" xfId="0" applyNumberFormat="1" applyFont="1" applyFill="1" applyBorder="1" applyAlignment="1" applyProtection="1">
      <alignment horizontal="center" vertical="center" wrapText="1"/>
      <protection locked="0"/>
    </xf>
    <xf numFmtId="9" fontId="4" fillId="0" borderId="8" xfId="1" applyFont="1" applyFill="1" applyBorder="1" applyAlignment="1" applyProtection="1">
      <alignment horizontal="center" vertical="center" wrapText="1"/>
    </xf>
    <xf numFmtId="2" fontId="4" fillId="0" borderId="8" xfId="1" applyNumberFormat="1" applyFont="1" applyFill="1" applyBorder="1" applyAlignment="1" applyProtection="1">
      <alignment horizontal="center" vertical="center" wrapText="1"/>
    </xf>
    <xf numFmtId="0" fontId="14" fillId="0" borderId="8" xfId="0" applyNumberFormat="1" applyFont="1" applyFill="1" applyBorder="1" applyAlignment="1">
      <alignment horizontal="justify" vertical="center" wrapText="1"/>
    </xf>
    <xf numFmtId="164" fontId="4" fillId="0" borderId="8" xfId="0" applyNumberFormat="1" applyFont="1" applyFill="1" applyBorder="1" applyAlignment="1" applyProtection="1">
      <alignment horizontal="center" vertical="center" wrapText="1"/>
      <protection locked="0"/>
    </xf>
    <xf numFmtId="164" fontId="4" fillId="0" borderId="8" xfId="0" applyNumberFormat="1" applyFont="1" applyFill="1" applyBorder="1" applyAlignment="1" applyProtection="1">
      <alignment horizontal="left" vertical="center" wrapText="1"/>
      <protection locked="0"/>
    </xf>
    <xf numFmtId="1" fontId="14" fillId="6" borderId="8" xfId="0" applyNumberFormat="1" applyFont="1" applyFill="1" applyBorder="1" applyAlignment="1">
      <alignment vertical="center"/>
    </xf>
    <xf numFmtId="0" fontId="0" fillId="6" borderId="8" xfId="0" applyFill="1" applyBorder="1" applyAlignment="1">
      <alignment horizontal="center" vertical="center"/>
    </xf>
    <xf numFmtId="0" fontId="0" fillId="4" borderId="8" xfId="0" applyFill="1" applyBorder="1" applyAlignment="1">
      <alignment vertical="center"/>
    </xf>
    <xf numFmtId="3" fontId="0" fillId="0" borderId="8" xfId="0" applyNumberFormat="1" applyFill="1" applyBorder="1"/>
    <xf numFmtId="0" fontId="4" fillId="0" borderId="0" xfId="0" applyFont="1" applyAlignment="1" applyProtection="1">
      <alignment horizontal="center" vertical="center"/>
    </xf>
    <xf numFmtId="0" fontId="2" fillId="27" borderId="47" xfId="0" applyFont="1" applyFill="1" applyBorder="1" applyAlignment="1">
      <alignment vertical="center"/>
    </xf>
    <xf numFmtId="0" fontId="2" fillId="27" borderId="15" xfId="0" applyFont="1" applyFill="1" applyBorder="1" applyAlignment="1">
      <alignment vertical="center"/>
    </xf>
    <xf numFmtId="165" fontId="5" fillId="0" borderId="3" xfId="0" applyNumberFormat="1" applyFont="1" applyBorder="1" applyAlignment="1">
      <alignment horizontal="center" vertical="center"/>
    </xf>
    <xf numFmtId="3" fontId="4" fillId="0" borderId="8" xfId="0" applyNumberFormat="1" applyFont="1" applyFill="1" applyBorder="1" applyAlignment="1" applyProtection="1">
      <alignment horizontal="right" vertical="center" indent="1"/>
    </xf>
    <xf numFmtId="0" fontId="4" fillId="0" borderId="3" xfId="0" applyFont="1" applyBorder="1" applyAlignment="1">
      <alignment horizontal="left" vertical="center" wrapText="1"/>
    </xf>
    <xf numFmtId="2" fontId="0" fillId="0" borderId="3" xfId="0" applyNumberFormat="1" applyBorder="1" applyAlignment="1">
      <alignment horizontal="center" vertical="center"/>
    </xf>
    <xf numFmtId="165" fontId="18" fillId="6" borderId="36" xfId="0" applyNumberFormat="1" applyFont="1" applyFill="1" applyBorder="1"/>
    <xf numFmtId="0" fontId="5" fillId="26" borderId="23" xfId="0" applyFont="1" applyFill="1" applyBorder="1" applyAlignment="1">
      <alignment horizontal="left" indent="1"/>
    </xf>
    <xf numFmtId="170" fontId="24" fillId="26" borderId="4" xfId="0" applyNumberFormat="1" applyFont="1" applyFill="1" applyBorder="1" applyAlignment="1">
      <alignment horizontal="left" vertical="center" indent="1"/>
    </xf>
    <xf numFmtId="0" fontId="5" fillId="0" borderId="23" xfId="0" applyFont="1" applyBorder="1" applyAlignment="1">
      <alignment horizontal="left" indent="1"/>
    </xf>
    <xf numFmtId="170" fontId="24" fillId="0" borderId="4" xfId="0" applyNumberFormat="1" applyFont="1" applyBorder="1" applyAlignment="1">
      <alignment horizontal="left" vertical="center" indent="1"/>
    </xf>
    <xf numFmtId="170" fontId="5" fillId="26" borderId="23" xfId="0" applyNumberFormat="1" applyFont="1" applyFill="1" applyBorder="1" applyAlignment="1">
      <alignment horizontal="left" indent="1"/>
    </xf>
    <xf numFmtId="170" fontId="5" fillId="0" borderId="23" xfId="0" applyNumberFormat="1" applyFont="1" applyFill="1" applyBorder="1" applyAlignment="1">
      <alignment horizontal="left" indent="1"/>
    </xf>
    <xf numFmtId="0" fontId="5" fillId="0" borderId="14" xfId="0" applyFont="1" applyBorder="1" applyAlignment="1">
      <alignment horizontal="left" indent="1"/>
    </xf>
    <xf numFmtId="170" fontId="5" fillId="0" borderId="3" xfId="0" applyNumberFormat="1" applyFont="1" applyFill="1" applyBorder="1" applyAlignment="1">
      <alignment horizontal="left" indent="1"/>
    </xf>
    <xf numFmtId="170" fontId="5" fillId="0" borderId="14" xfId="0" applyNumberFormat="1" applyFont="1" applyFill="1" applyBorder="1" applyAlignment="1">
      <alignment horizontal="left" indent="1"/>
    </xf>
    <xf numFmtId="170" fontId="24" fillId="0" borderId="3" xfId="0" applyNumberFormat="1" applyFont="1" applyBorder="1" applyAlignment="1">
      <alignment horizontal="left" vertical="center" indent="1"/>
    </xf>
    <xf numFmtId="166" fontId="0" fillId="0" borderId="0" xfId="0" applyNumberFormat="1" applyFont="1" applyFill="1"/>
    <xf numFmtId="175" fontId="18" fillId="2" borderId="3" xfId="3" applyNumberFormat="1"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165" fontId="0" fillId="0" borderId="8" xfId="0" applyNumberFormat="1" applyFont="1" applyBorder="1" applyAlignment="1">
      <alignment horizontal="center"/>
    </xf>
    <xf numFmtId="165" fontId="35" fillId="4" borderId="8" xfId="0" applyNumberFormat="1" applyFont="1" applyFill="1" applyBorder="1" applyAlignment="1">
      <alignment horizontal="center" vertical="center"/>
    </xf>
    <xf numFmtId="165" fontId="8" fillId="4" borderId="8" xfId="0" applyNumberFormat="1" applyFont="1" applyFill="1" applyBorder="1" applyAlignment="1">
      <alignment horizontal="center" vertical="center"/>
    </xf>
    <xf numFmtId="2" fontId="8" fillId="4" borderId="8" xfId="0" applyNumberFormat="1" applyFont="1" applyFill="1" applyBorder="1" applyAlignment="1">
      <alignment horizontal="center" vertical="center"/>
    </xf>
    <xf numFmtId="0" fontId="4" fillId="17"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9" fontId="4" fillId="0" borderId="3" xfId="0" applyNumberFormat="1" applyFont="1" applyFill="1" applyBorder="1" applyAlignment="1">
      <alignment horizontal="center" vertical="center" wrapText="1"/>
    </xf>
    <xf numFmtId="165" fontId="0" fillId="0" borderId="3" xfId="0" applyNumberFormat="1" applyBorder="1"/>
    <xf numFmtId="165" fontId="0" fillId="32" borderId="3" xfId="0" applyNumberFormat="1" applyFill="1" applyBorder="1" applyAlignment="1">
      <alignment horizontal="center" vertical="center"/>
    </xf>
    <xf numFmtId="170" fontId="4" fillId="0" borderId="3" xfId="0" applyNumberFormat="1" applyFont="1" applyFill="1" applyBorder="1" applyAlignment="1">
      <alignment horizontal="center" vertical="center"/>
    </xf>
    <xf numFmtId="165" fontId="0" fillId="0" borderId="8" xfId="0" applyNumberFormat="1" applyFill="1" applyBorder="1"/>
    <xf numFmtId="165" fontId="2" fillId="2" borderId="8" xfId="0" applyNumberFormat="1" applyFont="1" applyFill="1" applyBorder="1" applyAlignment="1">
      <alignment horizontal="center" vertical="center"/>
    </xf>
    <xf numFmtId="175" fontId="28" fillId="0" borderId="8" xfId="3" applyNumberFormat="1" applyFont="1" applyFill="1" applyBorder="1" applyAlignment="1" applyProtection="1">
      <alignment horizontal="center" vertical="center" wrapText="1"/>
      <protection locked="0"/>
    </xf>
    <xf numFmtId="165" fontId="18" fillId="30" borderId="8" xfId="1" applyNumberFormat="1" applyFont="1" applyFill="1" applyBorder="1" applyAlignment="1">
      <alignment horizontal="center" vertical="center"/>
    </xf>
    <xf numFmtId="0" fontId="10" fillId="18" borderId="3" xfId="0" applyFont="1" applyFill="1" applyBorder="1" applyAlignment="1">
      <alignment horizontal="center" vertical="center" wrapText="1"/>
    </xf>
    <xf numFmtId="2" fontId="11" fillId="28" borderId="50" xfId="1" applyNumberFormat="1" applyFont="1" applyFill="1" applyBorder="1" applyAlignment="1" applyProtection="1">
      <alignment horizontal="right" vertical="top" wrapText="1" indent="1"/>
    </xf>
    <xf numFmtId="165" fontId="44" fillId="15" borderId="8" xfId="0" applyNumberFormat="1" applyFont="1" applyFill="1" applyBorder="1" applyAlignment="1">
      <alignment vertical="center" wrapText="1"/>
    </xf>
    <xf numFmtId="164" fontId="0" fillId="8" borderId="8" xfId="0" applyNumberFormat="1" applyFont="1" applyFill="1" applyBorder="1"/>
    <xf numFmtId="2" fontId="2" fillId="2" borderId="3" xfId="0" applyNumberFormat="1" applyFont="1" applyFill="1" applyBorder="1" applyAlignment="1">
      <alignment horizontal="center" vertical="center"/>
    </xf>
    <xf numFmtId="43" fontId="9" fillId="4" borderId="4" xfId="3" applyFont="1" applyFill="1" applyBorder="1" applyAlignment="1">
      <alignment horizontal="center" vertical="center" wrapText="1"/>
    </xf>
    <xf numFmtId="43" fontId="9" fillId="4" borderId="4" xfId="3" applyFont="1" applyFill="1" applyBorder="1" applyAlignment="1">
      <alignment vertical="center" wrapText="1"/>
    </xf>
    <xf numFmtId="43" fontId="11" fillId="4" borderId="3" xfId="3" applyFont="1" applyFill="1" applyBorder="1" applyAlignment="1">
      <alignment horizontal="center" vertical="center" wrapText="1"/>
    </xf>
    <xf numFmtId="0" fontId="5" fillId="0" borderId="0" xfId="0" applyFont="1" applyBorder="1" applyAlignment="1">
      <alignment horizontal="left" indent="1"/>
    </xf>
    <xf numFmtId="170" fontId="5" fillId="0" borderId="0" xfId="0" applyNumberFormat="1" applyFont="1" applyFill="1" applyBorder="1" applyAlignment="1">
      <alignment horizontal="left" indent="1"/>
    </xf>
    <xf numFmtId="170" fontId="24" fillId="0" borderId="0" xfId="0" applyNumberFormat="1" applyFont="1" applyBorder="1" applyAlignment="1">
      <alignment horizontal="left" vertical="center" indent="1"/>
    </xf>
    <xf numFmtId="0" fontId="2" fillId="6" borderId="32" xfId="0" applyFont="1" applyFill="1" applyBorder="1" applyAlignment="1">
      <alignment horizontal="center"/>
    </xf>
    <xf numFmtId="0" fontId="2" fillId="6" borderId="33" xfId="0" applyFont="1" applyFill="1" applyBorder="1" applyAlignment="1">
      <alignment horizontal="center"/>
    </xf>
    <xf numFmtId="0" fontId="63" fillId="25" borderId="9" xfId="0" applyFont="1" applyFill="1" applyBorder="1" applyAlignment="1">
      <alignment horizontal="center" vertical="center"/>
    </xf>
    <xf numFmtId="0" fontId="63" fillId="25" borderId="11" xfId="0" applyFont="1" applyFill="1" applyBorder="1" applyAlignment="1">
      <alignment horizontal="center" vertical="center"/>
    </xf>
    <xf numFmtId="0" fontId="63" fillId="25" borderId="10" xfId="0" applyFont="1" applyFill="1" applyBorder="1" applyAlignment="1">
      <alignment horizontal="center" vertical="center"/>
    </xf>
    <xf numFmtId="0" fontId="36" fillId="25" borderId="30" xfId="0" applyFont="1" applyFill="1" applyBorder="1" applyAlignment="1">
      <alignment horizontal="center" vertical="center" wrapText="1"/>
    </xf>
    <xf numFmtId="0" fontId="36" fillId="25" borderId="2" xfId="0" applyFont="1" applyFill="1" applyBorder="1" applyAlignment="1">
      <alignment horizontal="center" vertical="center" wrapText="1"/>
    </xf>
    <xf numFmtId="0" fontId="10" fillId="18" borderId="5" xfId="0" applyFont="1" applyFill="1" applyBorder="1" applyAlignment="1">
      <alignment horizontal="center" vertical="center" wrapText="1"/>
    </xf>
    <xf numFmtId="0" fontId="10" fillId="18" borderId="3" xfId="0" applyFont="1" applyFill="1" applyBorder="1" applyAlignment="1">
      <alignment horizontal="center" vertical="center" wrapText="1"/>
    </xf>
    <xf numFmtId="0" fontId="10" fillId="18" borderId="5" xfId="0" applyFont="1" applyFill="1" applyBorder="1" applyAlignment="1">
      <alignment horizontal="center" vertical="center"/>
    </xf>
    <xf numFmtId="0" fontId="10" fillId="18" borderId="20" xfId="0" applyFont="1" applyFill="1" applyBorder="1" applyAlignment="1">
      <alignment horizontal="center" vertical="center" wrapText="1"/>
    </xf>
    <xf numFmtId="0" fontId="12" fillId="8" borderId="3" xfId="0" applyFont="1" applyFill="1" applyBorder="1" applyAlignment="1">
      <alignment horizontal="center" vertical="center" wrapText="1"/>
    </xf>
    <xf numFmtId="1" fontId="52" fillId="4" borderId="1" xfId="0" applyNumberFormat="1" applyFont="1" applyFill="1" applyBorder="1" applyAlignment="1">
      <alignment horizontal="center" vertical="center" wrapText="1"/>
    </xf>
    <xf numFmtId="1" fontId="52" fillId="4" borderId="2" xfId="0" applyNumberFormat="1" applyFont="1" applyFill="1" applyBorder="1" applyAlignment="1">
      <alignment horizontal="center" vertical="center" wrapText="1"/>
    </xf>
    <xf numFmtId="0" fontId="18" fillId="16" borderId="4" xfId="0" applyFont="1" applyFill="1" applyBorder="1" applyAlignment="1">
      <alignment horizontal="center" vertical="center" wrapText="1"/>
    </xf>
    <xf numFmtId="10" fontId="18" fillId="30" borderId="9" xfId="0" applyNumberFormat="1" applyFont="1" applyFill="1" applyBorder="1" applyAlignment="1">
      <alignment horizontal="center" vertical="center"/>
    </xf>
    <xf numFmtId="10" fontId="18" fillId="30" borderId="11" xfId="0" applyNumberFormat="1" applyFont="1" applyFill="1" applyBorder="1" applyAlignment="1">
      <alignment horizontal="center" vertical="center"/>
    </xf>
    <xf numFmtId="10" fontId="18" fillId="30" borderId="10" xfId="0" applyNumberFormat="1" applyFont="1" applyFill="1" applyBorder="1" applyAlignment="1">
      <alignment horizontal="center" vertical="center"/>
    </xf>
    <xf numFmtId="0" fontId="2" fillId="20" borderId="3" xfId="0" applyFont="1" applyFill="1" applyBorder="1" applyAlignment="1">
      <alignment horizontal="center" vertical="center"/>
    </xf>
    <xf numFmtId="0" fontId="2" fillId="20" borderId="14" xfId="0" applyFont="1" applyFill="1" applyBorder="1" applyAlignment="1">
      <alignment horizontal="center" vertical="center"/>
    </xf>
    <xf numFmtId="9" fontId="2" fillId="0" borderId="4" xfId="0" applyNumberFormat="1" applyFont="1" applyFill="1" applyBorder="1" applyAlignment="1">
      <alignment horizontal="center" vertical="center"/>
    </xf>
    <xf numFmtId="9" fontId="2" fillId="0" borderId="6"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9" fontId="2" fillId="0" borderId="23" xfId="3" applyNumberFormat="1" applyFont="1" applyFill="1" applyBorder="1" applyAlignment="1">
      <alignment horizontal="center" vertical="center"/>
    </xf>
    <xf numFmtId="9" fontId="2" fillId="0" borderId="18" xfId="3" applyNumberFormat="1" applyFont="1" applyFill="1" applyBorder="1" applyAlignment="1">
      <alignment horizontal="center" vertical="center"/>
    </xf>
    <xf numFmtId="9" fontId="2" fillId="0" borderId="1" xfId="3"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9" fontId="4" fillId="0" borderId="5" xfId="0" applyNumberFormat="1" applyFont="1" applyFill="1" applyBorder="1" applyAlignment="1">
      <alignment horizontal="center" vertical="center"/>
    </xf>
    <xf numFmtId="9" fontId="2" fillId="0" borderId="43" xfId="0" applyNumberFormat="1" applyFont="1" applyFill="1" applyBorder="1" applyAlignment="1">
      <alignment horizontal="center" vertical="center"/>
    </xf>
    <xf numFmtId="9" fontId="2" fillId="0" borderId="22" xfId="0" applyNumberFormat="1" applyFont="1" applyFill="1" applyBorder="1" applyAlignment="1">
      <alignment horizontal="center" vertical="center"/>
    </xf>
    <xf numFmtId="9" fontId="2" fillId="0" borderId="2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1" fontId="3" fillId="4" borderId="2" xfId="0" applyNumberFormat="1" applyFont="1" applyFill="1" applyBorder="1" applyAlignment="1">
      <alignment horizontal="center" vertical="center"/>
    </xf>
    <xf numFmtId="0" fontId="0" fillId="0" borderId="23" xfId="0" applyFill="1" applyBorder="1" applyAlignment="1">
      <alignment horizontal="center" vertical="center" wrapText="1"/>
    </xf>
    <xf numFmtId="0" fontId="0" fillId="0" borderId="1" xfId="0" applyFill="1" applyBorder="1" applyAlignment="1">
      <alignment horizontal="center" vertical="center" wrapText="1"/>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9" fontId="31" fillId="0" borderId="4" xfId="0" applyNumberFormat="1" applyFont="1" applyFill="1" applyBorder="1" applyAlignment="1">
      <alignment horizontal="center" vertical="center"/>
    </xf>
    <xf numFmtId="9" fontId="31" fillId="0" borderId="6" xfId="0" applyNumberFormat="1" applyFont="1" applyFill="1" applyBorder="1" applyAlignment="1">
      <alignment horizontal="center" vertical="center"/>
    </xf>
    <xf numFmtId="9" fontId="31" fillId="0" borderId="5" xfId="0" applyNumberFormat="1" applyFont="1" applyFill="1" applyBorder="1" applyAlignment="1">
      <alignment horizontal="center" vertical="center"/>
    </xf>
    <xf numFmtId="0" fontId="2" fillId="20" borderId="15" xfId="0" applyFont="1" applyFill="1" applyBorder="1" applyAlignment="1">
      <alignment horizontal="center"/>
    </xf>
    <xf numFmtId="0" fontId="0" fillId="20" borderId="15" xfId="0" applyFill="1" applyBorder="1" applyAlignment="1">
      <alignment horizontal="center"/>
    </xf>
    <xf numFmtId="9" fontId="31" fillId="0" borderId="24" xfId="0" applyNumberFormat="1" applyFont="1" applyFill="1" applyBorder="1" applyAlignment="1">
      <alignment horizontal="center" vertical="center"/>
    </xf>
    <xf numFmtId="9" fontId="31" fillId="0" borderId="25" xfId="0" applyNumberFormat="1" applyFont="1" applyFill="1" applyBorder="1" applyAlignment="1">
      <alignment horizontal="center" vertical="center"/>
    </xf>
    <xf numFmtId="0" fontId="2" fillId="20" borderId="15" xfId="0" applyFont="1" applyFill="1" applyBorder="1" applyAlignment="1">
      <alignment horizontal="center" vertical="center"/>
    </xf>
    <xf numFmtId="166" fontId="7" fillId="0" borderId="4" xfId="1" applyNumberFormat="1" applyFont="1" applyFill="1" applyBorder="1" applyAlignment="1" applyProtection="1">
      <alignment horizontal="center" vertical="center" wrapText="1"/>
    </xf>
    <xf numFmtId="166" fontId="7" fillId="0" borderId="5" xfId="1"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xf>
    <xf numFmtId="0" fontId="44" fillId="12" borderId="4" xfId="0" applyFont="1" applyFill="1" applyBorder="1" applyAlignment="1" applyProtection="1">
      <alignment horizontal="center" vertical="center" wrapText="1"/>
    </xf>
    <xf numFmtId="0" fontId="44" fillId="12" borderId="5" xfId="0" applyFont="1" applyFill="1" applyBorder="1" applyAlignment="1" applyProtection="1">
      <alignment horizontal="center" vertical="center" wrapText="1"/>
    </xf>
    <xf numFmtId="0" fontId="28" fillId="0" borderId="3" xfId="0" applyFont="1" applyFill="1" applyBorder="1" applyAlignment="1" applyProtection="1">
      <alignment horizontal="left" vertical="center" wrapText="1"/>
    </xf>
    <xf numFmtId="0" fontId="28" fillId="0" borderId="3" xfId="0" applyFont="1" applyFill="1" applyBorder="1" applyAlignment="1" applyProtection="1">
      <alignment vertical="center" wrapText="1"/>
    </xf>
    <xf numFmtId="1" fontId="53" fillId="4" borderId="1" xfId="0" applyNumberFormat="1" applyFont="1" applyFill="1" applyBorder="1" applyAlignment="1">
      <alignment horizontal="center" vertical="center"/>
    </xf>
    <xf numFmtId="1" fontId="53" fillId="4" borderId="2" xfId="0" applyNumberFormat="1" applyFont="1" applyFill="1" applyBorder="1" applyAlignment="1">
      <alignment horizontal="center" vertical="center"/>
    </xf>
    <xf numFmtId="0" fontId="28" fillId="0" borderId="4" xfId="0" applyFont="1" applyFill="1" applyBorder="1" applyAlignment="1" applyProtection="1">
      <alignment horizontal="left" vertical="center" wrapText="1"/>
    </xf>
    <xf numFmtId="0" fontId="28" fillId="0" borderId="5" xfId="0" applyFont="1" applyFill="1" applyBorder="1" applyAlignment="1" applyProtection="1">
      <alignment horizontal="left" vertical="center" wrapText="1"/>
    </xf>
    <xf numFmtId="164" fontId="45" fillId="23" borderId="4" xfId="0" applyNumberFormat="1" applyFont="1" applyFill="1" applyBorder="1" applyAlignment="1" applyProtection="1">
      <alignment horizontal="center" vertical="center" wrapText="1"/>
    </xf>
    <xf numFmtId="164" fontId="45" fillId="23" borderId="6" xfId="0" applyNumberFormat="1" applyFont="1" applyFill="1" applyBorder="1" applyAlignment="1" applyProtection="1">
      <alignment horizontal="center" vertical="center" wrapText="1"/>
    </xf>
    <xf numFmtId="9" fontId="4" fillId="0" borderId="4" xfId="1" applyFont="1" applyFill="1" applyBorder="1" applyAlignment="1" applyProtection="1">
      <alignment horizontal="center" vertical="center" wrapText="1"/>
    </xf>
    <xf numFmtId="9" fontId="4" fillId="0" borderId="5" xfId="1"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28" fillId="0" borderId="6" xfId="0" applyFont="1" applyFill="1" applyBorder="1" applyAlignment="1" applyProtection="1">
      <alignment horizontal="left" vertical="center" wrapText="1"/>
    </xf>
    <xf numFmtId="0" fontId="42" fillId="0" borderId="27" xfId="0" applyFont="1" applyFill="1" applyBorder="1" applyAlignment="1" applyProtection="1">
      <alignment horizontal="left" vertical="center" wrapText="1"/>
    </xf>
    <xf numFmtId="0" fontId="45" fillId="12" borderId="4" xfId="0" applyFont="1" applyFill="1" applyBorder="1" applyAlignment="1">
      <alignment horizontal="center" vertical="center" wrapText="1"/>
    </xf>
    <xf numFmtId="0" fontId="45" fillId="12" borderId="6" xfId="0" applyFont="1" applyFill="1" applyBorder="1" applyAlignment="1">
      <alignment horizontal="center" vertical="center" wrapText="1"/>
    </xf>
    <xf numFmtId="165" fontId="28" fillId="0" borderId="3" xfId="0" applyNumberFormat="1" applyFont="1" applyFill="1" applyBorder="1" applyAlignment="1" applyProtection="1">
      <alignment horizontal="center" vertical="center" wrapText="1"/>
    </xf>
    <xf numFmtId="0" fontId="28" fillId="0" borderId="4" xfId="0" applyFont="1" applyFill="1" applyBorder="1" applyAlignment="1" applyProtection="1">
      <alignment horizontal="justify" vertical="center" wrapText="1"/>
    </xf>
    <xf numFmtId="0" fontId="28" fillId="0" borderId="5" xfId="0" applyFont="1" applyFill="1" applyBorder="1" applyAlignment="1" applyProtection="1">
      <alignment horizontal="justify" vertical="center" wrapText="1"/>
    </xf>
    <xf numFmtId="1" fontId="28" fillId="0" borderId="4" xfId="0" applyNumberFormat="1" applyFont="1" applyFill="1" applyBorder="1" applyAlignment="1" applyProtection="1">
      <alignment horizontal="center" vertical="center" wrapText="1"/>
    </xf>
    <xf numFmtId="1" fontId="28" fillId="0" borderId="5" xfId="0" applyNumberFormat="1" applyFont="1" applyFill="1" applyBorder="1" applyAlignment="1" applyProtection="1">
      <alignment horizontal="center" vertical="center" wrapText="1"/>
    </xf>
    <xf numFmtId="166" fontId="7" fillId="0" borderId="3" xfId="1" applyNumberFormat="1" applyFont="1" applyFill="1" applyBorder="1" applyAlignment="1" applyProtection="1">
      <alignment horizontal="center" vertical="center" wrapText="1"/>
    </xf>
    <xf numFmtId="1" fontId="28" fillId="0" borderId="3" xfId="0" applyNumberFormat="1" applyFont="1" applyFill="1" applyBorder="1" applyAlignment="1" applyProtection="1">
      <alignment horizontal="center" vertical="center" wrapText="1"/>
    </xf>
    <xf numFmtId="0" fontId="55" fillId="2" borderId="9" xfId="0" applyFont="1" applyFill="1" applyBorder="1" applyAlignment="1">
      <alignment horizontal="center" vertical="center"/>
    </xf>
    <xf numFmtId="0" fontId="55" fillId="2" borderId="11" xfId="0" applyFont="1" applyFill="1" applyBorder="1" applyAlignment="1">
      <alignment horizontal="center" vertical="center"/>
    </xf>
    <xf numFmtId="0" fontId="55" fillId="2" borderId="10" xfId="0" applyFont="1" applyFill="1" applyBorder="1" applyAlignment="1">
      <alignment horizontal="center" vertical="center"/>
    </xf>
    <xf numFmtId="170" fontId="28" fillId="0" borderId="4" xfId="0" applyNumberFormat="1" applyFont="1" applyFill="1" applyBorder="1" applyAlignment="1" applyProtection="1">
      <alignment horizontal="center" vertical="center" wrapText="1"/>
      <protection locked="0"/>
    </xf>
    <xf numFmtId="170" fontId="28" fillId="0" borderId="6" xfId="0" applyNumberFormat="1" applyFont="1" applyFill="1" applyBorder="1" applyAlignment="1" applyProtection="1">
      <alignment horizontal="center" vertical="center" wrapText="1"/>
      <protection locked="0"/>
    </xf>
    <xf numFmtId="170" fontId="28" fillId="0" borderId="5" xfId="0" applyNumberFormat="1" applyFont="1" applyFill="1" applyBorder="1" applyAlignment="1" applyProtection="1">
      <alignment horizontal="center" vertical="center" wrapText="1"/>
      <protection locked="0"/>
    </xf>
    <xf numFmtId="170" fontId="28" fillId="0" borderId="4" xfId="3" applyNumberFormat="1" applyFont="1" applyFill="1" applyBorder="1" applyAlignment="1" applyProtection="1">
      <alignment horizontal="center" vertical="center"/>
      <protection locked="0"/>
    </xf>
    <xf numFmtId="170" fontId="28" fillId="0" borderId="5" xfId="3" applyNumberFormat="1" applyFont="1" applyFill="1" applyBorder="1" applyAlignment="1" applyProtection="1">
      <alignment horizontal="center" vertical="center"/>
      <protection locked="0"/>
    </xf>
    <xf numFmtId="0" fontId="28" fillId="0" borderId="16"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166" fontId="7" fillId="0" borderId="28" xfId="1" applyNumberFormat="1" applyFont="1" applyFill="1" applyBorder="1" applyAlignment="1" applyProtection="1">
      <alignment horizontal="center" vertical="center" wrapText="1"/>
    </xf>
    <xf numFmtId="166" fontId="7" fillId="0" borderId="29" xfId="1" applyNumberFormat="1" applyFont="1" applyFill="1" applyBorder="1" applyAlignment="1" applyProtection="1">
      <alignment horizontal="center" vertical="center" wrapText="1"/>
    </xf>
    <xf numFmtId="14" fontId="12" fillId="4" borderId="8" xfId="0" applyNumberFormat="1" applyFont="1" applyFill="1" applyBorder="1" applyAlignment="1">
      <alignment horizontal="center" vertical="center" wrapText="1"/>
    </xf>
    <xf numFmtId="14" fontId="4" fillId="0" borderId="8" xfId="0" applyNumberFormat="1" applyFont="1" applyFill="1" applyBorder="1" applyAlignment="1" applyProtection="1">
      <alignment horizontal="left" vertical="center" wrapText="1"/>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4" fillId="0" borderId="8" xfId="0" applyFont="1" applyFill="1" applyBorder="1" applyAlignment="1" applyProtection="1">
      <alignment horizontal="left" vertical="center" wrapText="1"/>
    </xf>
    <xf numFmtId="0" fontId="19" fillId="29" borderId="61" xfId="0" applyFont="1" applyFill="1" applyBorder="1" applyAlignment="1">
      <alignment horizontal="center" vertical="center"/>
    </xf>
    <xf numFmtId="0" fontId="19" fillId="29" borderId="62" xfId="0" applyFont="1" applyFill="1" applyBorder="1" applyAlignment="1">
      <alignment horizontal="center" vertical="center"/>
    </xf>
    <xf numFmtId="0" fontId="25" fillId="6" borderId="8" xfId="0" applyFont="1" applyFill="1" applyBorder="1" applyAlignment="1" applyProtection="1">
      <alignment horizontal="center" vertical="center" wrapText="1"/>
    </xf>
    <xf numFmtId="0" fontId="2" fillId="27" borderId="47" xfId="0" applyFont="1" applyFill="1" applyBorder="1" applyAlignment="1">
      <alignment horizontal="left" vertical="center"/>
    </xf>
    <xf numFmtId="0" fontId="2" fillId="27" borderId="15" xfId="0" applyFont="1" applyFill="1" applyBorder="1" applyAlignment="1">
      <alignment horizontal="left" vertical="center"/>
    </xf>
    <xf numFmtId="2" fontId="2" fillId="0" borderId="52"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35" xfId="0" applyNumberFormat="1" applyFont="1" applyBorder="1" applyAlignment="1">
      <alignment horizontal="center" vertical="center"/>
    </xf>
    <xf numFmtId="0" fontId="5" fillId="0" borderId="47" xfId="0" applyFont="1" applyBorder="1" applyAlignment="1">
      <alignment horizontal="left" vertical="center" wrapText="1"/>
    </xf>
    <xf numFmtId="0" fontId="5" fillId="0" borderId="7"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12" fillId="2" borderId="8" xfId="0" applyFont="1" applyFill="1" applyBorder="1" applyAlignment="1">
      <alignment horizontal="center" vertical="center"/>
    </xf>
    <xf numFmtId="1" fontId="53" fillId="4" borderId="8" xfId="0" applyNumberFormat="1" applyFont="1" applyFill="1" applyBorder="1" applyAlignment="1">
      <alignment horizontal="center" vertical="center"/>
    </xf>
    <xf numFmtId="0" fontId="12" fillId="2" borderId="8" xfId="0" applyFont="1" applyFill="1" applyBorder="1" applyAlignment="1" applyProtection="1">
      <alignment horizontal="center" vertical="center" wrapText="1"/>
    </xf>
    <xf numFmtId="0" fontId="12" fillId="2" borderId="16" xfId="0" applyFont="1" applyFill="1" applyBorder="1" applyAlignment="1">
      <alignment horizontal="center" vertical="center"/>
    </xf>
    <xf numFmtId="0" fontId="12" fillId="2" borderId="19" xfId="0" applyFont="1" applyFill="1" applyBorder="1" applyAlignment="1">
      <alignment horizontal="center" vertical="center"/>
    </xf>
    <xf numFmtId="171" fontId="12" fillId="2" borderId="8" xfId="3" applyNumberFormat="1" applyFont="1" applyFill="1" applyBorder="1" applyAlignment="1" applyProtection="1">
      <alignment horizontal="center" vertical="center" wrapText="1"/>
    </xf>
    <xf numFmtId="14" fontId="35" fillId="4" borderId="8" xfId="0" applyNumberFormat="1" applyFont="1" applyFill="1" applyBorder="1" applyAlignment="1">
      <alignment horizontal="left" vertical="center" wrapText="1"/>
    </xf>
    <xf numFmtId="171" fontId="12" fillId="2" borderId="16" xfId="3" applyNumberFormat="1" applyFont="1" applyFill="1" applyBorder="1" applyAlignment="1" applyProtection="1">
      <alignment horizontal="center" vertical="center" wrapText="1"/>
    </xf>
    <xf numFmtId="171" fontId="12" fillId="2" borderId="19" xfId="3" applyNumberFormat="1" applyFont="1" applyFill="1" applyBorder="1" applyAlignment="1" applyProtection="1">
      <alignment horizontal="center" vertical="center" wrapText="1"/>
    </xf>
    <xf numFmtId="0" fontId="19" fillId="29" borderId="32" xfId="0" applyFont="1" applyFill="1" applyBorder="1" applyAlignment="1">
      <alignment horizontal="center" vertical="center"/>
    </xf>
    <xf numFmtId="0" fontId="19" fillId="29" borderId="41" xfId="0" applyFont="1" applyFill="1" applyBorder="1" applyAlignment="1">
      <alignment horizontal="center" vertical="center"/>
    </xf>
    <xf numFmtId="0" fontId="2" fillId="27" borderId="49" xfId="0" applyFont="1" applyFill="1" applyBorder="1" applyAlignment="1">
      <alignment horizontal="left" vertical="center"/>
    </xf>
    <xf numFmtId="0" fontId="2" fillId="27" borderId="3" xfId="0" applyFont="1" applyFill="1" applyBorder="1" applyAlignment="1">
      <alignment horizontal="left" vertical="center"/>
    </xf>
    <xf numFmtId="165" fontId="2" fillId="0" borderId="50" xfId="0" applyNumberFormat="1" applyFont="1" applyBorder="1" applyAlignment="1">
      <alignment horizontal="center" vertical="center"/>
    </xf>
    <xf numFmtId="165" fontId="2" fillId="0" borderId="36" xfId="0" applyNumberFormat="1" applyFont="1" applyBorder="1" applyAlignment="1">
      <alignment horizontal="center" vertical="center"/>
    </xf>
    <xf numFmtId="0" fontId="5" fillId="0" borderId="49" xfId="0" applyFont="1" applyBorder="1" applyAlignment="1">
      <alignment horizontal="left" vertical="center" indent="2"/>
    </xf>
    <xf numFmtId="0" fontId="5" fillId="0" borderId="3" xfId="0" applyFont="1" applyBorder="1" applyAlignment="1">
      <alignment horizontal="left" vertical="center" indent="2"/>
    </xf>
    <xf numFmtId="0" fontId="5" fillId="0" borderId="34" xfId="0" applyFont="1" applyBorder="1" applyAlignment="1">
      <alignment horizontal="left" vertical="center" indent="2"/>
    </xf>
    <xf numFmtId="0" fontId="5" fillId="0" borderId="42" xfId="0" applyFont="1" applyBorder="1" applyAlignment="1">
      <alignment horizontal="left" vertical="center" indent="2"/>
    </xf>
    <xf numFmtId="0" fontId="47" fillId="5" borderId="47" xfId="0" applyFont="1" applyFill="1" applyBorder="1" applyAlignment="1" applyProtection="1">
      <alignment horizontal="center" vertical="center" wrapText="1"/>
      <protection locked="0"/>
    </xf>
    <xf numFmtId="0" fontId="47" fillId="5" borderId="15" xfId="0" applyFont="1" applyFill="1" applyBorder="1" applyAlignment="1" applyProtection="1">
      <alignment horizontal="center" vertical="center" wrapText="1"/>
      <protection locked="0"/>
    </xf>
    <xf numFmtId="0" fontId="47" fillId="5" borderId="48"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51" xfId="0" applyFont="1" applyFill="1" applyBorder="1" applyAlignment="1" applyProtection="1">
      <alignment horizontal="center" vertical="center" wrapText="1"/>
      <protection locked="0"/>
    </xf>
    <xf numFmtId="2" fontId="11" fillId="28" borderId="52" xfId="1" applyNumberFormat="1" applyFont="1" applyFill="1" applyBorder="1" applyAlignment="1" applyProtection="1">
      <alignment horizontal="right" vertical="top" wrapText="1" indent="1"/>
    </xf>
    <xf numFmtId="2" fontId="11" fillId="28" borderId="53" xfId="1" applyNumberFormat="1" applyFont="1" applyFill="1" applyBorder="1" applyAlignment="1" applyProtection="1">
      <alignment horizontal="right" vertical="top" wrapText="1" indent="1"/>
    </xf>
    <xf numFmtId="2" fontId="11" fillId="28" borderId="54" xfId="1" applyNumberFormat="1" applyFont="1" applyFill="1" applyBorder="1" applyAlignment="1" applyProtection="1">
      <alignment horizontal="right" vertical="top" wrapText="1" indent="1"/>
    </xf>
    <xf numFmtId="0" fontId="9" fillId="0" borderId="3" xfId="0" applyFont="1" applyFill="1" applyBorder="1" applyAlignment="1" applyProtection="1">
      <alignment vertical="center" wrapText="1"/>
      <protection locked="0"/>
    </xf>
    <xf numFmtId="0" fontId="9" fillId="0" borderId="57" xfId="0" applyFont="1" applyFill="1" applyBorder="1" applyAlignment="1" applyProtection="1">
      <alignment horizontal="center" vertical="center" wrapText="1"/>
      <protection locked="0"/>
    </xf>
    <xf numFmtId="2" fontId="11" fillId="28" borderId="35" xfId="1" applyNumberFormat="1" applyFont="1" applyFill="1" applyBorder="1" applyAlignment="1" applyProtection="1">
      <alignment horizontal="right" vertical="top" wrapText="1" indent="1"/>
    </xf>
    <xf numFmtId="0" fontId="9" fillId="0" borderId="3" xfId="0" applyFont="1" applyFill="1" applyBorder="1" applyAlignment="1" applyProtection="1">
      <alignment horizontal="left" vertical="center" wrapText="1"/>
      <protection locked="0"/>
    </xf>
    <xf numFmtId="0" fontId="24" fillId="0" borderId="52" xfId="0" applyFont="1" applyFill="1" applyBorder="1" applyAlignment="1" applyProtection="1">
      <alignment horizontal="center" vertical="center" wrapText="1"/>
      <protection locked="0"/>
    </xf>
    <xf numFmtId="0" fontId="24" fillId="0" borderId="54" xfId="0" applyFont="1" applyFill="1" applyBorder="1" applyAlignment="1" applyProtection="1">
      <alignment horizontal="center" vertical="center" wrapText="1"/>
      <protection locked="0"/>
    </xf>
    <xf numFmtId="9" fontId="11" fillId="28" borderId="24" xfId="1" applyFont="1" applyFill="1" applyBorder="1" applyAlignment="1" applyProtection="1">
      <alignment horizontal="right" vertical="center" wrapText="1" indent="1"/>
      <protection locked="0"/>
    </xf>
    <xf numFmtId="9" fontId="11" fillId="28" borderId="51" xfId="1" applyFont="1" applyFill="1" applyBorder="1" applyAlignment="1" applyProtection="1">
      <alignment horizontal="right" vertical="center" wrapText="1" indent="1"/>
      <protection locked="0"/>
    </xf>
    <xf numFmtId="166" fontId="11" fillId="28" borderId="55" xfId="1" applyNumberFormat="1" applyFont="1" applyFill="1" applyBorder="1" applyAlignment="1" applyProtection="1">
      <alignment horizontal="right" vertical="center" wrapText="1" indent="1"/>
    </xf>
    <xf numFmtId="166" fontId="11" fillId="28" borderId="56" xfId="1" applyNumberFormat="1" applyFont="1" applyFill="1" applyBorder="1" applyAlignment="1" applyProtection="1">
      <alignment horizontal="right" vertical="center" wrapText="1" indent="1"/>
    </xf>
    <xf numFmtId="2" fontId="11" fillId="28" borderId="24" xfId="1" applyNumberFormat="1" applyFont="1" applyFill="1" applyBorder="1" applyAlignment="1" applyProtection="1">
      <alignment horizontal="right" vertical="center" wrapText="1" indent="1"/>
    </xf>
    <xf numFmtId="2" fontId="11" fillId="28" borderId="51" xfId="1" applyNumberFormat="1" applyFont="1" applyFill="1" applyBorder="1" applyAlignment="1" applyProtection="1">
      <alignment horizontal="right" vertical="center" wrapText="1" indent="1"/>
    </xf>
    <xf numFmtId="166" fontId="11" fillId="28" borderId="55" xfId="1" applyNumberFormat="1" applyFont="1" applyFill="1" applyBorder="1" applyAlignment="1" applyProtection="1">
      <alignment horizontal="center" vertical="center" wrapText="1"/>
    </xf>
    <xf numFmtId="166" fontId="11" fillId="28" borderId="56" xfId="1" applyNumberFormat="1" applyFont="1" applyFill="1" applyBorder="1" applyAlignment="1" applyProtection="1">
      <alignment horizontal="center" vertical="center" wrapText="1"/>
    </xf>
    <xf numFmtId="0" fontId="9" fillId="0" borderId="4"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24" fillId="0" borderId="3" xfId="0" applyFont="1" applyFill="1" applyBorder="1" applyAlignment="1" applyProtection="1">
      <alignment vertical="center" wrapText="1"/>
      <protection locked="0"/>
    </xf>
    <xf numFmtId="164" fontId="47" fillId="5" borderId="14" xfId="0" applyNumberFormat="1" applyFont="1" applyFill="1" applyBorder="1" applyAlignment="1" applyProtection="1">
      <alignment horizontal="center" vertical="center" wrapText="1"/>
      <protection locked="0"/>
    </xf>
    <xf numFmtId="164" fontId="47" fillId="5" borderId="15" xfId="0" applyNumberFormat="1" applyFont="1" applyFill="1" applyBorder="1" applyAlignment="1" applyProtection="1">
      <alignment horizontal="center" vertical="center" wrapText="1"/>
      <protection locked="0"/>
    </xf>
    <xf numFmtId="164" fontId="47" fillId="5" borderId="48"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0" fillId="0" borderId="46" xfId="0" applyBorder="1" applyAlignment="1">
      <alignment horizontal="center"/>
    </xf>
    <xf numFmtId="0" fontId="18" fillId="0" borderId="46" xfId="0" applyFont="1" applyBorder="1" applyAlignment="1">
      <alignment horizontal="center" vertical="center" wrapText="1"/>
    </xf>
    <xf numFmtId="0" fontId="18" fillId="0" borderId="46" xfId="0" applyFont="1" applyBorder="1" applyAlignment="1">
      <alignment horizontal="center" vertical="center"/>
    </xf>
    <xf numFmtId="2" fontId="11" fillId="28" borderId="50" xfId="1" applyNumberFormat="1" applyFont="1" applyFill="1" applyBorder="1" applyAlignment="1" applyProtection="1">
      <alignment horizontal="right" vertical="top" wrapText="1" indent="1"/>
    </xf>
    <xf numFmtId="1" fontId="4" fillId="22" borderId="4" xfId="0" applyNumberFormat="1" applyFont="1" applyFill="1" applyBorder="1" applyAlignment="1">
      <alignment horizontal="center" vertical="center" wrapText="1"/>
    </xf>
    <xf numFmtId="1" fontId="4" fillId="22" borderId="5" xfId="0" applyNumberFormat="1" applyFont="1" applyFill="1" applyBorder="1" applyAlignment="1">
      <alignment horizontal="center" vertical="center" wrapText="1"/>
    </xf>
    <xf numFmtId="9" fontId="14" fillId="17" borderId="4" xfId="0" applyNumberFormat="1" applyFont="1" applyFill="1" applyBorder="1" applyAlignment="1">
      <alignment horizontal="center" vertical="center" wrapText="1"/>
    </xf>
    <xf numFmtId="9" fontId="14" fillId="17" borderId="5" xfId="0" applyNumberFormat="1"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6" fontId="11" fillId="0" borderId="5" xfId="0" applyNumberFormat="1" applyFont="1" applyFill="1" applyBorder="1" applyAlignment="1">
      <alignment horizontal="center" vertical="center" wrapText="1"/>
    </xf>
    <xf numFmtId="1" fontId="14" fillId="22" borderId="4" xfId="0" applyNumberFormat="1" applyFont="1" applyFill="1" applyBorder="1" applyAlignment="1">
      <alignment horizontal="center" vertical="center" wrapText="1"/>
    </xf>
    <xf numFmtId="1" fontId="14" fillId="22" borderId="5" xfId="0" applyNumberFormat="1" applyFont="1" applyFill="1" applyBorder="1" applyAlignment="1">
      <alignment horizontal="center" vertical="center" wrapText="1"/>
    </xf>
    <xf numFmtId="1" fontId="14" fillId="22" borderId="20" xfId="0" applyNumberFormat="1" applyFont="1" applyFill="1" applyBorder="1" applyAlignment="1">
      <alignment horizontal="center" vertical="center" wrapText="1"/>
    </xf>
    <xf numFmtId="1" fontId="14" fillId="22" borderId="39" xfId="0" applyNumberFormat="1" applyFont="1" applyFill="1" applyBorder="1" applyAlignment="1">
      <alignment horizontal="center" vertical="center" wrapText="1"/>
    </xf>
    <xf numFmtId="1" fontId="3" fillId="4" borderId="3" xfId="0" applyNumberFormat="1" applyFont="1" applyFill="1" applyBorder="1" applyAlignment="1">
      <alignment horizontal="center" vertical="center"/>
    </xf>
    <xf numFmtId="165" fontId="18" fillId="2" borderId="4" xfId="0" applyNumberFormat="1" applyFont="1" applyFill="1" applyBorder="1" applyAlignment="1">
      <alignment horizontal="center" vertical="center"/>
    </xf>
    <xf numFmtId="165" fontId="18" fillId="2" borderId="6" xfId="0" applyNumberFormat="1" applyFont="1" applyFill="1" applyBorder="1" applyAlignment="1">
      <alignment horizontal="center" vertical="center"/>
    </xf>
    <xf numFmtId="165" fontId="18" fillId="2" borderId="5"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14" fillId="0" borderId="3" xfId="0" applyFont="1" applyBorder="1" applyAlignment="1">
      <alignment horizontal="left" vertical="center" wrapText="1"/>
    </xf>
    <xf numFmtId="9" fontId="14" fillId="20" borderId="4" xfId="0" applyNumberFormat="1" applyFont="1" applyFill="1" applyBorder="1" applyAlignment="1">
      <alignment horizontal="center" vertical="center" wrapText="1"/>
    </xf>
    <xf numFmtId="9" fontId="14" fillId="20" borderId="5" xfId="0" applyNumberFormat="1" applyFont="1" applyFill="1" applyBorder="1" applyAlignment="1">
      <alignment horizontal="center" vertical="center" wrapText="1"/>
    </xf>
    <xf numFmtId="9" fontId="4" fillId="17" borderId="4" xfId="0" applyNumberFormat="1" applyFont="1" applyFill="1" applyBorder="1" applyAlignment="1">
      <alignment horizontal="center" vertical="center" wrapText="1"/>
    </xf>
    <xf numFmtId="14" fontId="4" fillId="17" borderId="5" xfId="0" applyNumberFormat="1"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14" fillId="17" borderId="15"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4" fillId="0" borderId="3" xfId="0" applyFont="1" applyBorder="1" applyAlignment="1">
      <alignment horizontal="left" vertical="center" wrapText="1"/>
    </xf>
    <xf numFmtId="9" fontId="2" fillId="17" borderId="4" xfId="0" applyNumberFormat="1" applyFont="1" applyFill="1" applyBorder="1" applyAlignment="1">
      <alignment horizontal="center" vertical="center"/>
    </xf>
    <xf numFmtId="9" fontId="2" fillId="17" borderId="6" xfId="0" applyNumberFormat="1" applyFont="1" applyFill="1" applyBorder="1" applyAlignment="1">
      <alignment horizontal="center" vertical="center"/>
    </xf>
    <xf numFmtId="9" fontId="2" fillId="17" borderId="5" xfId="0" applyNumberFormat="1" applyFont="1" applyFill="1" applyBorder="1" applyAlignment="1">
      <alignment horizontal="center" vertical="center"/>
    </xf>
    <xf numFmtId="10" fontId="2" fillId="0" borderId="4" xfId="0" applyNumberFormat="1" applyFont="1" applyFill="1" applyBorder="1" applyAlignment="1">
      <alignment horizontal="center" vertical="center"/>
    </xf>
    <xf numFmtId="10" fontId="2" fillId="0" borderId="5" xfId="0" applyNumberFormat="1" applyFont="1" applyFill="1" applyBorder="1" applyAlignment="1">
      <alignment horizontal="center" vertical="center"/>
    </xf>
    <xf numFmtId="9" fontId="4" fillId="0" borderId="3" xfId="0" applyNumberFormat="1" applyFont="1" applyFill="1" applyBorder="1" applyAlignment="1">
      <alignment horizontal="center" vertical="center" wrapText="1"/>
    </xf>
    <xf numFmtId="9" fontId="4" fillId="17" borderId="3" xfId="0" applyNumberFormat="1"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54" xfId="0" applyFont="1" applyBorder="1" applyAlignment="1">
      <alignment horizontal="left" vertical="center" wrapText="1"/>
    </xf>
    <xf numFmtId="0" fontId="14" fillId="0" borderId="50" xfId="0" applyFont="1" applyBorder="1" applyAlignment="1">
      <alignment horizontal="left" vertical="center" wrapText="1"/>
    </xf>
    <xf numFmtId="1" fontId="3" fillId="20" borderId="9" xfId="0" applyNumberFormat="1" applyFont="1" applyFill="1" applyBorder="1" applyAlignment="1">
      <alignment horizontal="center" vertical="center"/>
    </xf>
    <xf numFmtId="1" fontId="3" fillId="20" borderId="11"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14" fillId="0" borderId="41" xfId="0" applyFont="1" applyBorder="1" applyAlignment="1">
      <alignment horizontal="left" vertical="center" wrapText="1"/>
    </xf>
    <xf numFmtId="166" fontId="2" fillId="0" borderId="4" xfId="0" applyNumberFormat="1" applyFont="1" applyBorder="1" applyAlignment="1">
      <alignment horizontal="center" vertical="center"/>
    </xf>
    <xf numFmtId="166" fontId="2" fillId="0" borderId="6" xfId="0" applyNumberFormat="1" applyFont="1" applyBorder="1" applyAlignment="1">
      <alignment horizontal="center" vertical="center"/>
    </xf>
    <xf numFmtId="0" fontId="14" fillId="0" borderId="38" xfId="0" applyFont="1" applyBorder="1" applyAlignment="1">
      <alignment horizontal="left" vertical="center" wrapText="1"/>
    </xf>
    <xf numFmtId="0" fontId="14" fillId="0" borderId="3" xfId="0" applyFont="1" applyBorder="1" applyAlignment="1">
      <alignment vertical="center" wrapText="1"/>
    </xf>
    <xf numFmtId="0" fontId="14" fillId="11" borderId="52" xfId="0" applyFont="1" applyFill="1" applyBorder="1" applyAlignment="1">
      <alignment horizontal="left" vertical="center" wrapText="1"/>
    </xf>
    <xf numFmtId="0" fontId="14" fillId="11" borderId="54" xfId="0" applyFont="1" applyFill="1" applyBorder="1" applyAlignment="1">
      <alignment horizontal="left" vertical="center" wrapText="1"/>
    </xf>
    <xf numFmtId="0" fontId="14" fillId="0" borderId="4" xfId="0" applyFont="1" applyBorder="1" applyAlignment="1">
      <alignment horizontal="left" vertical="center" wrapText="1"/>
    </xf>
    <xf numFmtId="0" fontId="14" fillId="0" borderId="35" xfId="0" applyFont="1" applyBorder="1" applyAlignment="1">
      <alignment horizontal="left" vertical="center" wrapText="1"/>
    </xf>
    <xf numFmtId="9" fontId="14" fillId="17" borderId="20" xfId="0" applyNumberFormat="1" applyFont="1" applyFill="1" applyBorder="1" applyAlignment="1">
      <alignment horizontal="center" vertical="center" wrapText="1"/>
    </xf>
    <xf numFmtId="0" fontId="14" fillId="0" borderId="33" xfId="0" applyFont="1" applyBorder="1" applyAlignment="1">
      <alignment horizontal="left"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14" fontId="20" fillId="0" borderId="3" xfId="0" applyNumberFormat="1" applyFont="1" applyFill="1" applyBorder="1" applyAlignment="1" applyProtection="1">
      <alignment horizontal="left" vertical="center" wrapText="1"/>
    </xf>
    <xf numFmtId="9" fontId="20" fillId="0" borderId="3" xfId="0" applyNumberFormat="1" applyFont="1" applyFill="1" applyBorder="1" applyAlignment="1">
      <alignment horizontal="center" vertical="center" wrapText="1"/>
    </xf>
    <xf numFmtId="14" fontId="9" fillId="0" borderId="3" xfId="0" applyNumberFormat="1" applyFont="1" applyFill="1" applyBorder="1" applyAlignment="1" applyProtection="1">
      <alignment horizontal="left" vertical="center" wrapText="1"/>
    </xf>
    <xf numFmtId="14" fontId="9" fillId="0" borderId="4" xfId="0" applyNumberFormat="1" applyFont="1" applyFill="1" applyBorder="1" applyAlignment="1" applyProtection="1">
      <alignment horizontal="left" vertical="center" wrapText="1"/>
    </xf>
    <xf numFmtId="9" fontId="9" fillId="0" borderId="3"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7" xfId="0" applyFont="1" applyFill="1" applyBorder="1" applyAlignment="1">
      <alignment horizontal="center" vertical="center"/>
    </xf>
    <xf numFmtId="1" fontId="52" fillId="4" borderId="3" xfId="0" applyNumberFormat="1" applyFont="1" applyFill="1" applyBorder="1" applyAlignment="1">
      <alignment horizontal="center" vertical="center" wrapText="1"/>
    </xf>
    <xf numFmtId="0" fontId="12" fillId="6" borderId="3" xfId="0" applyFont="1" applyFill="1" applyBorder="1" applyAlignment="1" applyProtection="1">
      <alignment horizontal="center" vertical="center" wrapText="1"/>
    </xf>
    <xf numFmtId="9" fontId="9" fillId="3" borderId="4" xfId="0" applyNumberFormat="1" applyFont="1" applyFill="1" applyBorder="1" applyAlignment="1">
      <alignment horizontal="center" vertical="center" wrapText="1"/>
    </xf>
    <xf numFmtId="9" fontId="9" fillId="3" borderId="6" xfId="0" applyNumberFormat="1" applyFont="1" applyFill="1" applyBorder="1" applyAlignment="1">
      <alignment horizontal="center" vertical="center" wrapText="1"/>
    </xf>
    <xf numFmtId="0" fontId="12" fillId="6" borderId="4" xfId="0" applyFont="1" applyFill="1" applyBorder="1" applyAlignment="1" applyProtection="1">
      <alignment horizontal="center" vertical="center" wrapText="1"/>
    </xf>
    <xf numFmtId="0" fontId="12" fillId="6" borderId="6" xfId="0" applyFont="1" applyFill="1" applyBorder="1" applyAlignment="1" applyProtection="1">
      <alignment horizontal="center" vertical="center" wrapText="1"/>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17" fillId="6" borderId="8" xfId="0" applyFont="1" applyFill="1" applyBorder="1" applyAlignment="1" applyProtection="1">
      <alignment horizontal="center" vertical="center" wrapText="1"/>
    </xf>
    <xf numFmtId="9" fontId="11" fillId="3" borderId="8" xfId="0" applyNumberFormat="1"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9" xfId="0" applyFont="1" applyBorder="1" applyAlignment="1">
      <alignment horizontal="center"/>
    </xf>
    <xf numFmtId="164" fontId="42" fillId="0" borderId="8" xfId="0" applyNumberFormat="1" applyFont="1" applyFill="1" applyBorder="1" applyAlignment="1" applyProtection="1">
      <alignment horizontal="center" vertical="center" wrapText="1"/>
    </xf>
    <xf numFmtId="0" fontId="18" fillId="0" borderId="0" xfId="0" applyFont="1" applyAlignment="1">
      <alignment horizontal="center" vertical="center"/>
    </xf>
    <xf numFmtId="0" fontId="18" fillId="0" borderId="0" xfId="0" applyFont="1" applyAlignment="1">
      <alignment horizontal="center"/>
    </xf>
    <xf numFmtId="0" fontId="44" fillId="15" borderId="9" xfId="0" applyFont="1" applyFill="1" applyBorder="1" applyAlignment="1">
      <alignment horizontal="left" vertical="top" wrapText="1"/>
    </xf>
    <xf numFmtId="0" fontId="44" fillId="15" borderId="11" xfId="0" applyFont="1" applyFill="1" applyBorder="1" applyAlignment="1">
      <alignment horizontal="left" vertical="top" wrapText="1"/>
    </xf>
    <xf numFmtId="0" fontId="44" fillId="15" borderId="10" xfId="0" applyFont="1" applyFill="1" applyBorder="1" applyAlignment="1">
      <alignment horizontal="left" vertical="top" wrapText="1"/>
    </xf>
    <xf numFmtId="0" fontId="44" fillId="15" borderId="9" xfId="0" applyFont="1" applyFill="1" applyBorder="1" applyAlignment="1">
      <alignment horizontal="left" vertical="center"/>
    </xf>
    <xf numFmtId="0" fontId="44" fillId="15" borderId="11" xfId="0" applyFont="1" applyFill="1" applyBorder="1" applyAlignment="1">
      <alignment horizontal="left" vertical="center"/>
    </xf>
    <xf numFmtId="0" fontId="44" fillId="15" borderId="10" xfId="0" applyFont="1" applyFill="1" applyBorder="1" applyAlignment="1">
      <alignment horizontal="left" vertical="center"/>
    </xf>
    <xf numFmtId="174" fontId="44" fillId="0" borderId="16" xfId="0" applyNumberFormat="1" applyFont="1" applyFill="1" applyBorder="1" applyAlignment="1" applyProtection="1">
      <alignment horizontal="center" vertical="top" wrapText="1"/>
    </xf>
    <xf numFmtId="174" fontId="44" fillId="0" borderId="17" xfId="0" applyNumberFormat="1" applyFont="1" applyFill="1" applyBorder="1" applyAlignment="1" applyProtection="1">
      <alignment horizontal="center" vertical="top" wrapText="1"/>
    </xf>
    <xf numFmtId="174" fontId="44" fillId="0" borderId="19" xfId="0" applyNumberFormat="1" applyFont="1" applyFill="1" applyBorder="1" applyAlignment="1" applyProtection="1">
      <alignment horizontal="center" vertical="top" wrapText="1"/>
    </xf>
    <xf numFmtId="0" fontId="18" fillId="8" borderId="4" xfId="0" applyFont="1" applyFill="1" applyBorder="1" applyAlignment="1">
      <alignment horizontal="center" vertical="center" wrapText="1"/>
    </xf>
    <xf numFmtId="1" fontId="52" fillId="4" borderId="18" xfId="0" applyNumberFormat="1" applyFont="1" applyFill="1" applyBorder="1" applyAlignment="1">
      <alignment horizontal="center" vertical="center" wrapText="1"/>
    </xf>
    <xf numFmtId="1" fontId="52" fillId="4" borderId="0" xfId="0" applyNumberFormat="1" applyFont="1" applyFill="1" applyBorder="1" applyAlignment="1">
      <alignment horizontal="center" vertical="center" wrapText="1"/>
    </xf>
    <xf numFmtId="0" fontId="2" fillId="31" borderId="9" xfId="0" applyFont="1" applyFill="1" applyBorder="1" applyAlignment="1">
      <alignment horizontal="center" vertical="center" wrapText="1"/>
    </xf>
    <xf numFmtId="0" fontId="2" fillId="31" borderId="11" xfId="0" applyFont="1" applyFill="1" applyBorder="1" applyAlignment="1">
      <alignment horizontal="center" vertical="center" wrapText="1"/>
    </xf>
    <xf numFmtId="0" fontId="2" fillId="31" borderId="12"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21" fillId="11" borderId="4" xfId="0" applyFont="1" applyFill="1" applyBorder="1" applyAlignment="1">
      <alignment horizontal="left" vertical="center" wrapText="1"/>
    </xf>
    <xf numFmtId="0" fontId="21" fillId="11" borderId="6" xfId="0" applyFont="1" applyFill="1" applyBorder="1" applyAlignment="1">
      <alignment horizontal="left" vertical="center" wrapText="1"/>
    </xf>
    <xf numFmtId="0" fontId="21" fillId="11" borderId="5" xfId="0" applyFont="1" applyFill="1" applyBorder="1" applyAlignment="1">
      <alignment horizontal="left" vertical="center" wrapText="1"/>
    </xf>
    <xf numFmtId="2" fontId="0" fillId="0" borderId="4" xfId="0" applyNumberFormat="1" applyBorder="1" applyAlignment="1">
      <alignment horizontal="center" vertical="center"/>
    </xf>
    <xf numFmtId="2" fontId="0" fillId="0" borderId="6" xfId="0" applyNumberFormat="1" applyBorder="1" applyAlignment="1">
      <alignment horizontal="center" vertical="center"/>
    </xf>
    <xf numFmtId="2" fontId="0" fillId="0" borderId="5" xfId="0" applyNumberFormat="1" applyBorder="1" applyAlignment="1">
      <alignment horizontal="center" vertical="center"/>
    </xf>
    <xf numFmtId="0" fontId="2" fillId="31" borderId="44" xfId="0" applyFont="1" applyFill="1" applyBorder="1" applyAlignment="1">
      <alignment horizontal="center" vertical="center" wrapText="1"/>
    </xf>
    <xf numFmtId="0" fontId="21" fillId="11" borderId="3" xfId="0" applyFont="1" applyFill="1" applyBorder="1" applyAlignment="1">
      <alignment horizontal="lef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 fontId="52" fillId="4" borderId="8" xfId="0" applyNumberFormat="1" applyFont="1" applyFill="1" applyBorder="1" applyAlignment="1">
      <alignment horizontal="center" vertical="center" wrapText="1"/>
    </xf>
    <xf numFmtId="0" fontId="18" fillId="16" borderId="8" xfId="0" applyFont="1" applyFill="1" applyBorder="1" applyAlignment="1">
      <alignment horizontal="center" vertical="center" wrapText="1"/>
    </xf>
    <xf numFmtId="0" fontId="0" fillId="6" borderId="16" xfId="0" applyFill="1" applyBorder="1" applyAlignment="1">
      <alignment horizontal="center"/>
    </xf>
    <xf numFmtId="0" fontId="0" fillId="6" borderId="19" xfId="0" applyFill="1" applyBorder="1" applyAlignment="1">
      <alignment horizontal="center"/>
    </xf>
    <xf numFmtId="164" fontId="13" fillId="11" borderId="4" xfId="0" applyNumberFormat="1" applyFont="1" applyFill="1" applyBorder="1" applyAlignment="1">
      <alignment horizontal="left" vertical="center" wrapText="1"/>
    </xf>
    <xf numFmtId="164" fontId="13" fillId="11" borderId="5" xfId="0" applyNumberFormat="1" applyFont="1" applyFill="1" applyBorder="1" applyAlignment="1">
      <alignment horizontal="left" vertical="center" wrapText="1"/>
    </xf>
    <xf numFmtId="2" fontId="0" fillId="0" borderId="3" xfId="0" applyNumberForma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35" fillId="6" borderId="8" xfId="0" applyFont="1" applyFill="1" applyBorder="1" applyAlignment="1" applyProtection="1">
      <alignment horizontal="left" vertical="center" wrapText="1"/>
    </xf>
    <xf numFmtId="0" fontId="33" fillId="6" borderId="8" xfId="0" applyFont="1" applyFill="1" applyBorder="1" applyAlignment="1" applyProtection="1">
      <alignment horizontal="center" vertical="center" wrapText="1"/>
    </xf>
  </cellXfs>
  <cellStyles count="5">
    <cellStyle name="Millares" xfId="3" builtinId="3"/>
    <cellStyle name="Normal" xfId="0" builtinId="0"/>
    <cellStyle name="Normal 2" xfId="4"/>
    <cellStyle name="Normal_Hoja1" xfId="2"/>
    <cellStyle name="Porcentaje" xfId="1" builtinId="5"/>
  </cellStyles>
  <dxfs count="154">
    <dxf>
      <font>
        <color theme="0"/>
      </font>
    </dxf>
    <dxf>
      <font>
        <color theme="0"/>
      </font>
    </dxf>
    <dxf>
      <font>
        <color theme="0"/>
      </font>
    </dxf>
    <dxf>
      <font>
        <color theme="0"/>
      </font>
    </dxf>
    <dxf>
      <font>
        <color theme="0"/>
      </font>
    </dxf>
    <dxf>
      <font>
        <color theme="0"/>
      </font>
    </dxf>
    <dxf>
      <font>
        <color rgb="FFFFFFFF"/>
      </font>
    </dxf>
    <dxf>
      <font>
        <color rgb="FFFFFFFF"/>
      </font>
    </dxf>
    <dxf>
      <font>
        <color theme="0"/>
      </font>
    </dxf>
    <dxf>
      <font>
        <color theme="0"/>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495300</xdr:colOff>
      <xdr:row>14</xdr:row>
      <xdr:rowOff>123825</xdr:rowOff>
    </xdr:from>
    <xdr:to>
      <xdr:col>5</xdr:col>
      <xdr:colOff>1057275</xdr:colOff>
      <xdr:row>14</xdr:row>
      <xdr:rowOff>352425</xdr:rowOff>
    </xdr:to>
    <xdr:sp macro="" textlink="">
      <xdr:nvSpPr>
        <xdr:cNvPr id="2" name="1 Elipse"/>
        <xdr:cNvSpPr/>
      </xdr:nvSpPr>
      <xdr:spPr>
        <a:xfrm>
          <a:off x="9544050" y="6572250"/>
          <a:ext cx="561975"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628650</xdr:colOff>
      <xdr:row>167</xdr:row>
      <xdr:rowOff>276225</xdr:rowOff>
    </xdr:from>
    <xdr:to>
      <xdr:col>3</xdr:col>
      <xdr:colOff>1190625</xdr:colOff>
      <xdr:row>167</xdr:row>
      <xdr:rowOff>504825</xdr:rowOff>
    </xdr:to>
    <xdr:sp macro="" textlink="">
      <xdr:nvSpPr>
        <xdr:cNvPr id="3" name="2 Elipse"/>
        <xdr:cNvSpPr/>
      </xdr:nvSpPr>
      <xdr:spPr>
        <a:xfrm>
          <a:off x="9134475" y="71542275"/>
          <a:ext cx="561975"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638175</xdr:colOff>
      <xdr:row>175</xdr:row>
      <xdr:rowOff>133350</xdr:rowOff>
    </xdr:from>
    <xdr:to>
      <xdr:col>3</xdr:col>
      <xdr:colOff>1200150</xdr:colOff>
      <xdr:row>175</xdr:row>
      <xdr:rowOff>361950</xdr:rowOff>
    </xdr:to>
    <xdr:sp macro="" textlink="">
      <xdr:nvSpPr>
        <xdr:cNvPr id="4" name="3 Elipse"/>
        <xdr:cNvSpPr/>
      </xdr:nvSpPr>
      <xdr:spPr>
        <a:xfrm>
          <a:off x="9144000" y="75076050"/>
          <a:ext cx="561975"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638175</xdr:colOff>
      <xdr:row>177</xdr:row>
      <xdr:rowOff>152400</xdr:rowOff>
    </xdr:from>
    <xdr:to>
      <xdr:col>3</xdr:col>
      <xdr:colOff>1200150</xdr:colOff>
      <xdr:row>177</xdr:row>
      <xdr:rowOff>381000</xdr:rowOff>
    </xdr:to>
    <xdr:sp macro="" textlink="">
      <xdr:nvSpPr>
        <xdr:cNvPr id="5" name="4 Elipse"/>
        <xdr:cNvSpPr/>
      </xdr:nvSpPr>
      <xdr:spPr>
        <a:xfrm>
          <a:off x="9144000" y="75961875"/>
          <a:ext cx="561975" cy="228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666750</xdr:colOff>
      <xdr:row>180</xdr:row>
      <xdr:rowOff>209550</xdr:rowOff>
    </xdr:from>
    <xdr:to>
      <xdr:col>3</xdr:col>
      <xdr:colOff>1133475</xdr:colOff>
      <xdr:row>180</xdr:row>
      <xdr:rowOff>457200</xdr:rowOff>
    </xdr:to>
    <xdr:sp macro="" textlink="">
      <xdr:nvSpPr>
        <xdr:cNvPr id="6" name="5 Elipse"/>
        <xdr:cNvSpPr/>
      </xdr:nvSpPr>
      <xdr:spPr>
        <a:xfrm>
          <a:off x="9172575" y="77543025"/>
          <a:ext cx="466725" cy="2476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3</xdr:col>
      <xdr:colOff>657224</xdr:colOff>
      <xdr:row>187</xdr:row>
      <xdr:rowOff>104774</xdr:rowOff>
    </xdr:from>
    <xdr:to>
      <xdr:col>3</xdr:col>
      <xdr:colOff>1219199</xdr:colOff>
      <xdr:row>187</xdr:row>
      <xdr:rowOff>342900</xdr:rowOff>
    </xdr:to>
    <xdr:sp macro="" textlink="">
      <xdr:nvSpPr>
        <xdr:cNvPr id="7" name="6 Elipse"/>
        <xdr:cNvSpPr/>
      </xdr:nvSpPr>
      <xdr:spPr>
        <a:xfrm>
          <a:off x="9163049" y="81181574"/>
          <a:ext cx="561975" cy="23812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233</xdr:row>
      <xdr:rowOff>428625</xdr:rowOff>
    </xdr:from>
    <xdr:to>
      <xdr:col>5</xdr:col>
      <xdr:colOff>666750</xdr:colOff>
      <xdr:row>235</xdr:row>
      <xdr:rowOff>38100</xdr:rowOff>
    </xdr:to>
    <xdr:sp macro="" textlink="">
      <xdr:nvSpPr>
        <xdr:cNvPr id="2" name="1 Elipse"/>
        <xdr:cNvSpPr/>
      </xdr:nvSpPr>
      <xdr:spPr>
        <a:xfrm>
          <a:off x="5810250" y="88706325"/>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104775</xdr:colOff>
      <xdr:row>243</xdr:row>
      <xdr:rowOff>152400</xdr:rowOff>
    </xdr:from>
    <xdr:to>
      <xdr:col>5</xdr:col>
      <xdr:colOff>666750</xdr:colOff>
      <xdr:row>245</xdr:row>
      <xdr:rowOff>28575</xdr:rowOff>
    </xdr:to>
    <xdr:sp macro="" textlink="">
      <xdr:nvSpPr>
        <xdr:cNvPr id="3" name="2 Elipse"/>
        <xdr:cNvSpPr/>
      </xdr:nvSpPr>
      <xdr:spPr>
        <a:xfrm>
          <a:off x="5810250" y="90601800"/>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104775</xdr:colOff>
      <xdr:row>245</xdr:row>
      <xdr:rowOff>180975</xdr:rowOff>
    </xdr:from>
    <xdr:to>
      <xdr:col>5</xdr:col>
      <xdr:colOff>666750</xdr:colOff>
      <xdr:row>247</xdr:row>
      <xdr:rowOff>57150</xdr:rowOff>
    </xdr:to>
    <xdr:sp macro="" textlink="">
      <xdr:nvSpPr>
        <xdr:cNvPr id="4" name="3 Elipse"/>
        <xdr:cNvSpPr/>
      </xdr:nvSpPr>
      <xdr:spPr>
        <a:xfrm>
          <a:off x="5810250" y="91011375"/>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1190625</xdr:colOff>
      <xdr:row>26</xdr:row>
      <xdr:rowOff>171450</xdr:rowOff>
    </xdr:from>
    <xdr:to>
      <xdr:col>4</xdr:col>
      <xdr:colOff>1752600</xdr:colOff>
      <xdr:row>26</xdr:row>
      <xdr:rowOff>428625</xdr:rowOff>
    </xdr:to>
    <xdr:sp macro="" textlink="">
      <xdr:nvSpPr>
        <xdr:cNvPr id="2" name="1 Elipse"/>
        <xdr:cNvSpPr/>
      </xdr:nvSpPr>
      <xdr:spPr>
        <a:xfrm>
          <a:off x="13154025" y="7800975"/>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12</xdr:row>
      <xdr:rowOff>114300</xdr:rowOff>
    </xdr:from>
    <xdr:to>
      <xdr:col>5</xdr:col>
      <xdr:colOff>762000</xdr:colOff>
      <xdr:row>12</xdr:row>
      <xdr:rowOff>371475</xdr:rowOff>
    </xdr:to>
    <xdr:sp macro="" textlink="">
      <xdr:nvSpPr>
        <xdr:cNvPr id="2" name="1 Elipse"/>
        <xdr:cNvSpPr/>
      </xdr:nvSpPr>
      <xdr:spPr>
        <a:xfrm>
          <a:off x="7962900" y="6477000"/>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533400</xdr:colOff>
      <xdr:row>149</xdr:row>
      <xdr:rowOff>219075</xdr:rowOff>
    </xdr:from>
    <xdr:to>
      <xdr:col>3</xdr:col>
      <xdr:colOff>1095375</xdr:colOff>
      <xdr:row>149</xdr:row>
      <xdr:rowOff>476250</xdr:rowOff>
    </xdr:to>
    <xdr:sp macro="" textlink="">
      <xdr:nvSpPr>
        <xdr:cNvPr id="2" name="1 Elipse"/>
        <xdr:cNvSpPr/>
      </xdr:nvSpPr>
      <xdr:spPr>
        <a:xfrm>
          <a:off x="8791575" y="62445900"/>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247650</xdr:colOff>
      <xdr:row>76</xdr:row>
      <xdr:rowOff>57150</xdr:rowOff>
    </xdr:from>
    <xdr:to>
      <xdr:col>4</xdr:col>
      <xdr:colOff>809625</xdr:colOff>
      <xdr:row>76</xdr:row>
      <xdr:rowOff>314325</xdr:rowOff>
    </xdr:to>
    <xdr:sp macro="" textlink="">
      <xdr:nvSpPr>
        <xdr:cNvPr id="2" name="1 Elipse"/>
        <xdr:cNvSpPr/>
      </xdr:nvSpPr>
      <xdr:spPr>
        <a:xfrm>
          <a:off x="11172825" y="20821650"/>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ris.casas/AppData/Local/Microsoft/Windows/INetCache/Content.Outlook/J204BU6H/3.%20PLAN%20DE%20ACCION%20ANIMAL%20EVALUACION%20SECCIONAL%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oris.casas/AppData/Local/Microsoft/Windows/INetCache/Content.Outlook/J204BU6H/PLAN%20DE%20ACCION%20%20EVALUACION%20SPV%20DIC%20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oris.casas/AppData/Local/Microsoft/Windows/INetCache/Content.Outlook/J204BU6H/4.%20PLAN%20DE%20ACCION%20%20EVALUACION%20SPV%20DIC%2020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ris.casas/AppData/Local/Microsoft/Windows/INetCache/Content.Outlook/J204BU6H/1%20Correccion%20SUBG%20ADMINISTRATIVA%20II%20TRIMESTRE%202018%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oris.casas/AppData/Local/Microsoft/Windows/INetCache/Content.Outlook/J204BU6H/6.%20PLAN%20DE%20ACCION%20FRONTERIZA%20EVALUACION%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AMAZONAS"/>
      <sheetName val="ANTIOQUIA"/>
      <sheetName val="ARAUCA"/>
      <sheetName val="ATLANTICO"/>
      <sheetName val="BOLIVAR"/>
      <sheetName val="BOYACA"/>
      <sheetName val="CALDAS"/>
      <sheetName val="CAQUETA"/>
      <sheetName val="CASANARE"/>
      <sheetName val="CAUCA"/>
      <sheetName val="CESAR"/>
      <sheetName val="CHOCO"/>
      <sheetName val="CORDOBA"/>
      <sheetName val="CUNDINAMARCA"/>
      <sheetName val="GUAINIA"/>
      <sheetName val="GUAVIARE"/>
      <sheetName val="GUAJIRA"/>
      <sheetName val="HUILA"/>
      <sheetName val="MAGDALENA"/>
      <sheetName val="META"/>
      <sheetName val="NARIÑO"/>
      <sheetName val="NORTE DE SANTANDER"/>
      <sheetName val="PUTUMAYO"/>
      <sheetName val="QUINDIO"/>
      <sheetName val="RISARALDA"/>
      <sheetName val="SAN ANDRES"/>
      <sheetName val="SANTANDER"/>
      <sheetName val="SUCRE"/>
      <sheetName val="TOLIMA"/>
      <sheetName val="VALLE DEL CAUCA"/>
      <sheetName val="VAUPES"/>
      <sheetName val="VICHADA"/>
    </sheetNames>
    <sheetDataSet>
      <sheetData sheetId="0"/>
      <sheetData sheetId="1">
        <row r="9">
          <cell r="Y9">
            <v>84.240032237681334</v>
          </cell>
        </row>
      </sheetData>
      <sheetData sheetId="2">
        <row r="9">
          <cell r="Y9">
            <v>94.140550476936056</v>
          </cell>
        </row>
      </sheetData>
      <sheetData sheetId="3">
        <row r="9">
          <cell r="Y9">
            <v>86.395709998166581</v>
          </cell>
        </row>
      </sheetData>
      <sheetData sheetId="4">
        <row r="9">
          <cell r="Y9">
            <v>87.873522482162755</v>
          </cell>
        </row>
      </sheetData>
      <sheetData sheetId="5">
        <row r="9">
          <cell r="Y9">
            <v>74.412318726558027</v>
          </cell>
        </row>
      </sheetData>
      <sheetData sheetId="6">
        <row r="9">
          <cell r="Y9">
            <v>91.524150358535067</v>
          </cell>
        </row>
      </sheetData>
      <sheetData sheetId="7">
        <row r="9">
          <cell r="Y9">
            <v>88.419116065191275</v>
          </cell>
        </row>
      </sheetData>
      <sheetData sheetId="8">
        <row r="9">
          <cell r="Y9">
            <v>91.326461841249824</v>
          </cell>
        </row>
      </sheetData>
      <sheetData sheetId="9">
        <row r="9">
          <cell r="Y9">
            <v>87.158913880078586</v>
          </cell>
        </row>
      </sheetData>
      <sheetData sheetId="10">
        <row r="9">
          <cell r="Y9">
            <v>92.610273517201762</v>
          </cell>
        </row>
      </sheetData>
      <sheetData sheetId="11"/>
      <sheetData sheetId="12">
        <row r="9">
          <cell r="Y9">
            <v>81.199114358479804</v>
          </cell>
        </row>
      </sheetData>
      <sheetData sheetId="13">
        <row r="9">
          <cell r="Y9">
            <v>89.380821022244817</v>
          </cell>
        </row>
      </sheetData>
      <sheetData sheetId="14">
        <row r="9">
          <cell r="Y9">
            <v>88.864211518750636</v>
          </cell>
        </row>
      </sheetData>
      <sheetData sheetId="15">
        <row r="9">
          <cell r="Y9">
            <v>92.625664644473872</v>
          </cell>
        </row>
      </sheetData>
      <sheetData sheetId="16">
        <row r="9">
          <cell r="Y9">
            <v>89.15932380505231</v>
          </cell>
        </row>
      </sheetData>
      <sheetData sheetId="17">
        <row r="9">
          <cell r="Y9">
            <v>90.37030953704209</v>
          </cell>
        </row>
      </sheetData>
      <sheetData sheetId="18">
        <row r="9">
          <cell r="Y9">
            <v>90.340952252252265</v>
          </cell>
        </row>
      </sheetData>
      <sheetData sheetId="19">
        <row r="9">
          <cell r="Y9">
            <v>75.586961233190436</v>
          </cell>
        </row>
      </sheetData>
      <sheetData sheetId="20">
        <row r="9">
          <cell r="Y9">
            <v>90.201689126343751</v>
          </cell>
        </row>
      </sheetData>
      <sheetData sheetId="21">
        <row r="9">
          <cell r="Y9">
            <v>87.442732148508099</v>
          </cell>
        </row>
      </sheetData>
      <sheetData sheetId="22">
        <row r="9">
          <cell r="Y9">
            <v>91.307933934117017</v>
          </cell>
        </row>
      </sheetData>
      <sheetData sheetId="23">
        <row r="9">
          <cell r="Y9">
            <v>96.128954136502301</v>
          </cell>
        </row>
      </sheetData>
      <sheetData sheetId="24">
        <row r="9">
          <cell r="Y9">
            <v>93.785735354462616</v>
          </cell>
        </row>
      </sheetData>
      <sheetData sheetId="25">
        <row r="9">
          <cell r="Y9">
            <v>89.014805174967051</v>
          </cell>
        </row>
      </sheetData>
      <sheetData sheetId="26">
        <row r="9">
          <cell r="Y9">
            <v>59.705916666666667</v>
          </cell>
        </row>
      </sheetData>
      <sheetData sheetId="27">
        <row r="9">
          <cell r="Y9">
            <v>92.263189154686657</v>
          </cell>
        </row>
      </sheetData>
      <sheetData sheetId="28">
        <row r="9">
          <cell r="Y9">
            <v>90.217164078028873</v>
          </cell>
        </row>
      </sheetData>
      <sheetData sheetId="29">
        <row r="9">
          <cell r="Y9">
            <v>87.26491360075309</v>
          </cell>
        </row>
      </sheetData>
      <sheetData sheetId="30">
        <row r="9">
          <cell r="Y9">
            <v>96.500993732045941</v>
          </cell>
        </row>
      </sheetData>
      <sheetData sheetId="31">
        <row r="9">
          <cell r="Y9">
            <v>93.289147965945602</v>
          </cell>
        </row>
      </sheetData>
      <sheetData sheetId="32">
        <row r="9">
          <cell r="Y9">
            <v>85.963802449598816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OLIDADO NACIONAL"/>
      <sheetName val="OFICINAS NACIONALES"/>
      <sheetName val="AMAZONAS"/>
      <sheetName val="ANTIOQUIA"/>
      <sheetName val="ARAUCA"/>
      <sheetName val="ATLANTICO"/>
      <sheetName val="BOLIVAR"/>
      <sheetName val="BOYACA"/>
      <sheetName val="CALDAS"/>
      <sheetName val="CAQUETA"/>
      <sheetName val="CASANARE"/>
      <sheetName val="CAUCA"/>
      <sheetName val="CESAR"/>
      <sheetName val="CHOCÓ"/>
      <sheetName val="CORDOBA"/>
      <sheetName val="CUNDINAMARCA"/>
      <sheetName val="GUAINIA"/>
      <sheetName val="GUAVIARE"/>
      <sheetName val="GUAJIRA"/>
      <sheetName val="HUILA"/>
      <sheetName val="MAGDALENA"/>
      <sheetName val="META"/>
      <sheetName val="NARIÑO"/>
      <sheetName val="NORTE DE SANTANDER"/>
      <sheetName val="PUTUMAYO"/>
      <sheetName val="QUINDIO"/>
      <sheetName val="RISARALDA"/>
      <sheetName val="SAN ANDRES"/>
      <sheetName val="SANTANDER"/>
      <sheetName val="SUCRE"/>
      <sheetName val="TOLIMA"/>
      <sheetName val="VALLE DEL CAUCA"/>
      <sheetName val="VAUPES"/>
      <sheetName val="VICHADA "/>
      <sheetName val="RESUMEN GENERAL"/>
      <sheetName val="RESUMEN X SECCIONAL X A.E"/>
    </sheetNames>
    <sheetDataSet>
      <sheetData sheetId="0" refreshError="1"/>
      <sheetData sheetId="1" refreshError="1"/>
      <sheetData sheetId="2" refreshError="1">
        <row r="9">
          <cell r="Y9">
            <v>94.943453365092708</v>
          </cell>
        </row>
      </sheetData>
      <sheetData sheetId="3" refreshError="1">
        <row r="9">
          <cell r="Y9">
            <v>87.566744549588861</v>
          </cell>
        </row>
      </sheetData>
      <sheetData sheetId="4" refreshError="1">
        <row r="9">
          <cell r="Y9">
            <v>96.910425101214585</v>
          </cell>
        </row>
      </sheetData>
      <sheetData sheetId="5" refreshError="1">
        <row r="9">
          <cell r="Y9">
            <v>90.661331347822497</v>
          </cell>
        </row>
      </sheetData>
      <sheetData sheetId="6" refreshError="1">
        <row r="9">
          <cell r="Y9">
            <v>94.454729602893437</v>
          </cell>
        </row>
      </sheetData>
      <sheetData sheetId="7" refreshError="1">
        <row r="9">
          <cell r="Y9">
            <v>99.497916666666654</v>
          </cell>
        </row>
      </sheetData>
      <sheetData sheetId="8" refreshError="1">
        <row r="9">
          <cell r="Y9">
            <v>93.902994397904507</v>
          </cell>
        </row>
      </sheetData>
      <sheetData sheetId="9" refreshError="1">
        <row r="9">
          <cell r="Y9">
            <v>94.14420490774657</v>
          </cell>
        </row>
      </sheetData>
      <sheetData sheetId="10" refreshError="1">
        <row r="9">
          <cell r="Y9">
            <v>91.637538091099344</v>
          </cell>
        </row>
      </sheetData>
      <sheetData sheetId="11" refreshError="1">
        <row r="9">
          <cell r="Y9">
            <v>95.181127223013632</v>
          </cell>
        </row>
      </sheetData>
      <sheetData sheetId="12" refreshError="1">
        <row r="9">
          <cell r="Y9">
            <v>83.959799905676945</v>
          </cell>
        </row>
      </sheetData>
      <sheetData sheetId="13" refreshError="1">
        <row r="9">
          <cell r="Y9">
            <v>84.003809523809522</v>
          </cell>
        </row>
      </sheetData>
      <sheetData sheetId="14" refreshError="1">
        <row r="9">
          <cell r="Y9">
            <v>89.41662346855793</v>
          </cell>
        </row>
      </sheetData>
      <sheetData sheetId="15" refreshError="1">
        <row r="9">
          <cell r="Y9">
            <v>95.75498388700548</v>
          </cell>
        </row>
      </sheetData>
      <sheetData sheetId="16" refreshError="1">
        <row r="9">
          <cell r="Y9">
            <v>97.851806705049796</v>
          </cell>
        </row>
      </sheetData>
      <sheetData sheetId="17" refreshError="1">
        <row r="9">
          <cell r="Y9">
            <v>97.023461431356168</v>
          </cell>
        </row>
      </sheetData>
      <sheetData sheetId="18" refreshError="1">
        <row r="9">
          <cell r="Y9">
            <v>96.562841686091687</v>
          </cell>
        </row>
      </sheetData>
      <sheetData sheetId="19" refreshError="1">
        <row r="9">
          <cell r="Y9">
            <v>98.586543142194785</v>
          </cell>
        </row>
      </sheetData>
      <sheetData sheetId="20" refreshError="1">
        <row r="9">
          <cell r="Y9">
            <v>85.592095617336298</v>
          </cell>
        </row>
      </sheetData>
      <sheetData sheetId="21" refreshError="1">
        <row r="9">
          <cell r="Y9">
            <v>96.004839368212416</v>
          </cell>
        </row>
      </sheetData>
      <sheetData sheetId="22" refreshError="1">
        <row r="9">
          <cell r="Y9">
            <v>94.375535591233927</v>
          </cell>
        </row>
      </sheetData>
      <sheetData sheetId="23" refreshError="1"/>
      <sheetData sheetId="24" refreshError="1">
        <row r="9">
          <cell r="Y9">
            <v>96.81138410711182</v>
          </cell>
        </row>
      </sheetData>
      <sheetData sheetId="25" refreshError="1">
        <row r="9">
          <cell r="Y9">
            <v>92.829868848761976</v>
          </cell>
        </row>
      </sheetData>
      <sheetData sheetId="26" refreshError="1">
        <row r="9">
          <cell r="Y9">
            <v>95.077170025059658</v>
          </cell>
        </row>
      </sheetData>
      <sheetData sheetId="27" refreshError="1">
        <row r="9">
          <cell r="Y9">
            <v>89.787900195868943</v>
          </cell>
        </row>
      </sheetData>
      <sheetData sheetId="28" refreshError="1">
        <row r="9">
          <cell r="Y9">
            <v>98.094578498424653</v>
          </cell>
        </row>
      </sheetData>
      <sheetData sheetId="29" refreshError="1">
        <row r="9">
          <cell r="Y9">
            <v>88.823281258421346</v>
          </cell>
        </row>
      </sheetData>
      <sheetData sheetId="30" refreshError="1">
        <row r="9">
          <cell r="Y9">
            <v>89.659545975098453</v>
          </cell>
        </row>
      </sheetData>
      <sheetData sheetId="31" refreshError="1">
        <row r="9">
          <cell r="Y9">
            <v>97.475924775341909</v>
          </cell>
        </row>
      </sheetData>
      <sheetData sheetId="32" refreshError="1">
        <row r="9">
          <cell r="Y9">
            <v>100</v>
          </cell>
        </row>
      </sheetData>
      <sheetData sheetId="33" refreshError="1">
        <row r="9">
          <cell r="Y9">
            <v>96.011396011396016</v>
          </cell>
        </row>
      </sheetData>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OLIDADO NACIONAL"/>
      <sheetName val="OFICINAS NACIONALES"/>
      <sheetName val="AMAZONAS"/>
      <sheetName val="ANTIOQUIA"/>
      <sheetName val="ARAUCA"/>
      <sheetName val="ATLANTICO"/>
      <sheetName val="BOLIVAR"/>
      <sheetName val="BOYACA"/>
      <sheetName val="CALDAS"/>
      <sheetName val="CAQUETA"/>
      <sheetName val="CASANARE"/>
      <sheetName val="CAUCA"/>
      <sheetName val="CESAR"/>
      <sheetName val="CHOCÓ"/>
      <sheetName val="CORDOBA"/>
      <sheetName val="CUNDINAMARCA"/>
      <sheetName val="GUAINIA"/>
      <sheetName val="GUAVIARE"/>
      <sheetName val="GUAJIRA"/>
      <sheetName val="HUILA"/>
      <sheetName val="MAGDALENA"/>
      <sheetName val="META"/>
      <sheetName val="NARIÑO"/>
      <sheetName val="NORTE DE SANTANDER"/>
      <sheetName val="PUTUMAYO"/>
      <sheetName val="QUINDIO"/>
      <sheetName val="RISARALDA"/>
      <sheetName val="SAN ANDRES"/>
      <sheetName val="SANTANDER"/>
      <sheetName val="SUCRE"/>
      <sheetName val="TOLIMA"/>
      <sheetName val="VALLE DEL CAUCA"/>
      <sheetName val="VAUPES"/>
      <sheetName val="VICHADA "/>
      <sheetName val="RESUMEN GENERAL"/>
      <sheetName val="RESUMEN X SECCIONAL X A.E"/>
    </sheetNames>
    <sheetDataSet>
      <sheetData sheetId="0">
        <row r="10">
          <cell r="I10">
            <v>129272</v>
          </cell>
        </row>
        <row r="11">
          <cell r="I11">
            <v>47083.7</v>
          </cell>
        </row>
        <row r="12">
          <cell r="I12">
            <v>3345</v>
          </cell>
        </row>
        <row r="15">
          <cell r="I15">
            <v>38</v>
          </cell>
        </row>
        <row r="16">
          <cell r="I16">
            <v>180</v>
          </cell>
        </row>
        <row r="17">
          <cell r="I17">
            <v>1410</v>
          </cell>
        </row>
        <row r="20">
          <cell r="I20">
            <v>59</v>
          </cell>
        </row>
        <row r="21">
          <cell r="I21">
            <v>2407</v>
          </cell>
        </row>
        <row r="22">
          <cell r="I22">
            <v>31</v>
          </cell>
        </row>
        <row r="25">
          <cell r="I25">
            <v>732</v>
          </cell>
        </row>
        <row r="30">
          <cell r="I30">
            <v>50</v>
          </cell>
        </row>
        <row r="32">
          <cell r="I32">
            <v>910</v>
          </cell>
        </row>
        <row r="33">
          <cell r="I33">
            <v>4600</v>
          </cell>
        </row>
        <row r="34">
          <cell r="I34">
            <v>988</v>
          </cell>
        </row>
        <row r="35">
          <cell r="I35">
            <v>308</v>
          </cell>
        </row>
        <row r="36">
          <cell r="I36">
            <v>900</v>
          </cell>
        </row>
        <row r="37">
          <cell r="I37">
            <v>500</v>
          </cell>
        </row>
        <row r="38">
          <cell r="I38">
            <v>166</v>
          </cell>
        </row>
        <row r="40">
          <cell r="I40">
            <v>1000</v>
          </cell>
        </row>
        <row r="41">
          <cell r="I41">
            <v>10</v>
          </cell>
        </row>
        <row r="43">
          <cell r="I43">
            <v>216</v>
          </cell>
        </row>
        <row r="46">
          <cell r="I46">
            <v>15920</v>
          </cell>
        </row>
        <row r="47">
          <cell r="I47">
            <v>28</v>
          </cell>
        </row>
        <row r="48">
          <cell r="I48">
            <v>100</v>
          </cell>
        </row>
        <row r="50">
          <cell r="I50">
            <v>7975</v>
          </cell>
        </row>
        <row r="51">
          <cell r="I51">
            <v>40</v>
          </cell>
        </row>
        <row r="52">
          <cell r="I52">
            <v>2</v>
          </cell>
        </row>
        <row r="53">
          <cell r="I53">
            <v>110</v>
          </cell>
        </row>
        <row r="54">
          <cell r="I54">
            <v>0</v>
          </cell>
        </row>
        <row r="56">
          <cell r="I56">
            <v>29001</v>
          </cell>
        </row>
        <row r="57">
          <cell r="I57">
            <v>38963</v>
          </cell>
        </row>
        <row r="58">
          <cell r="I58">
            <v>105</v>
          </cell>
        </row>
        <row r="60">
          <cell r="I60">
            <v>7842</v>
          </cell>
        </row>
        <row r="61">
          <cell r="I61">
            <v>804</v>
          </cell>
        </row>
        <row r="62">
          <cell r="I62">
            <v>122</v>
          </cell>
        </row>
        <row r="66">
          <cell r="I66">
            <v>71425</v>
          </cell>
        </row>
        <row r="69">
          <cell r="I69">
            <v>112</v>
          </cell>
        </row>
        <row r="109">
          <cell r="I109">
            <v>1500</v>
          </cell>
        </row>
        <row r="110">
          <cell r="I110">
            <v>36</v>
          </cell>
        </row>
        <row r="125">
          <cell r="I125">
            <v>625</v>
          </cell>
        </row>
        <row r="126">
          <cell r="I126">
            <v>3198</v>
          </cell>
        </row>
        <row r="127">
          <cell r="I127">
            <v>4058</v>
          </cell>
        </row>
        <row r="128">
          <cell r="I128">
            <v>280</v>
          </cell>
        </row>
        <row r="129">
          <cell r="I129">
            <v>12324</v>
          </cell>
        </row>
        <row r="133">
          <cell r="I133">
            <v>16</v>
          </cell>
        </row>
        <row r="141">
          <cell r="I141">
            <v>800</v>
          </cell>
        </row>
        <row r="142">
          <cell r="I142">
            <v>137403</v>
          </cell>
        </row>
        <row r="143">
          <cell r="I143">
            <v>103220</v>
          </cell>
        </row>
        <row r="144">
          <cell r="I144">
            <v>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9">
          <cell r="Y9">
            <v>97.197295012679632</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ubgerencia"/>
    </sheetNames>
    <sheetDataSet>
      <sheetData sheetId="0">
        <row r="160">
          <cell r="Z160">
            <v>0.1</v>
          </cell>
        </row>
        <row r="174">
          <cell r="Z174">
            <v>0.05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FICINAS NACIONALES"/>
      <sheetName val="AMAZONAS"/>
      <sheetName val="ANTIOQUIA"/>
      <sheetName val="ARAUCA"/>
      <sheetName val="ATLANTICO"/>
      <sheetName val="BOLIVAR"/>
      <sheetName val="CUNDINAMARCA"/>
      <sheetName val="GUAJIRA"/>
      <sheetName val="MAGDALENA"/>
      <sheetName val="NARIÑO"/>
      <sheetName val="NORTE DE SANTANDER"/>
      <sheetName val="PUTUMAYO"/>
      <sheetName val="QUINDIO"/>
      <sheetName val="RISARALDA"/>
      <sheetName val="SAN ANDRES"/>
      <sheetName val="SANTANDER"/>
      <sheetName val="VALLE"/>
      <sheetName val="VICHADA"/>
    </sheetNames>
    <sheetDataSet>
      <sheetData sheetId="0">
        <row r="10">
          <cell r="M10">
            <v>33551</v>
          </cell>
        </row>
        <row r="11">
          <cell r="M11">
            <v>47</v>
          </cell>
        </row>
        <row r="12">
          <cell r="M12">
            <v>23683</v>
          </cell>
        </row>
        <row r="13">
          <cell r="M13">
            <v>381</v>
          </cell>
        </row>
        <row r="14">
          <cell r="M14">
            <v>11028</v>
          </cell>
        </row>
        <row r="15">
          <cell r="M15">
            <v>2162</v>
          </cell>
        </row>
        <row r="16">
          <cell r="M16">
            <v>38702</v>
          </cell>
        </row>
        <row r="17">
          <cell r="M17">
            <v>310</v>
          </cell>
        </row>
        <row r="18">
          <cell r="M18">
            <v>8303</v>
          </cell>
        </row>
        <row r="19">
          <cell r="M19">
            <v>52277</v>
          </cell>
        </row>
        <row r="20">
          <cell r="M20">
            <v>1947</v>
          </cell>
        </row>
        <row r="21">
          <cell r="M21">
            <v>88</v>
          </cell>
        </row>
        <row r="22">
          <cell r="M22">
            <v>4</v>
          </cell>
        </row>
        <row r="23">
          <cell r="M23">
            <v>79</v>
          </cell>
        </row>
        <row r="24">
          <cell r="M24">
            <v>175</v>
          </cell>
        </row>
        <row r="26">
          <cell r="M26">
            <v>117780</v>
          </cell>
        </row>
        <row r="27">
          <cell r="M27">
            <v>1271</v>
          </cell>
        </row>
        <row r="28">
          <cell r="M28">
            <v>203</v>
          </cell>
        </row>
        <row r="29">
          <cell r="M29">
            <v>756</v>
          </cell>
        </row>
        <row r="30">
          <cell r="M30">
            <v>20414</v>
          </cell>
        </row>
        <row r="33">
          <cell r="M33">
            <v>6</v>
          </cell>
        </row>
        <row r="34">
          <cell r="M34">
            <v>15</v>
          </cell>
        </row>
        <row r="35">
          <cell r="M35">
            <v>5</v>
          </cell>
        </row>
        <row r="36">
          <cell r="M36">
            <v>10</v>
          </cell>
        </row>
        <row r="37">
          <cell r="M37">
            <v>3</v>
          </cell>
        </row>
        <row r="39">
          <cell r="M39">
            <v>5</v>
          </cell>
        </row>
        <row r="40">
          <cell r="M40">
            <v>15</v>
          </cell>
        </row>
        <row r="41">
          <cell r="M41">
            <v>8</v>
          </cell>
        </row>
        <row r="42">
          <cell r="M42">
            <v>10</v>
          </cell>
        </row>
        <row r="43">
          <cell r="M4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16"/>
  <sheetViews>
    <sheetView tabSelected="1" workbookViewId="0">
      <selection activeCell="E27" sqref="E27"/>
    </sheetView>
  </sheetViews>
  <sheetFormatPr baseColWidth="10" defaultRowHeight="15"/>
  <cols>
    <col min="4" max="4" width="57.7109375" customWidth="1"/>
    <col min="5" max="5" width="40.140625" customWidth="1"/>
  </cols>
  <sheetData>
    <row r="3" spans="4:5" ht="15.75" thickBot="1"/>
    <row r="4" spans="4:5" ht="34.5" customHeight="1">
      <c r="D4" s="665" t="s">
        <v>1156</v>
      </c>
      <c r="E4" s="666"/>
    </row>
    <row r="5" spans="4:5">
      <c r="D5" s="497" t="s">
        <v>1159</v>
      </c>
      <c r="E5" s="531">
        <f>+ANIMAL!H235</f>
        <v>94.347592905927883</v>
      </c>
    </row>
    <row r="6" spans="4:5">
      <c r="D6" s="498" t="s">
        <v>1160</v>
      </c>
      <c r="E6" s="531">
        <f>+VEGETAL!D188</f>
        <v>91.728976868627242</v>
      </c>
    </row>
    <row r="7" spans="4:5">
      <c r="D7" s="498" t="s">
        <v>1161</v>
      </c>
      <c r="E7" s="531">
        <f>+FRONTERAS!G45</f>
        <v>96.094439152375372</v>
      </c>
    </row>
    <row r="8" spans="4:5">
      <c r="D8" s="498" t="s">
        <v>1162</v>
      </c>
      <c r="E8" s="531">
        <f>+DIAGNOSTICO!D150</f>
        <v>99.059415178165182</v>
      </c>
    </row>
    <row r="9" spans="4:5">
      <c r="D9" s="498" t="s">
        <v>1163</v>
      </c>
      <c r="E9" s="531">
        <f>+'REGULACION '!F42</f>
        <v>99.666699999999992</v>
      </c>
    </row>
    <row r="10" spans="4:5">
      <c r="D10" s="497" t="s">
        <v>0</v>
      </c>
      <c r="E10" s="531">
        <f>+JURIDICA!F15</f>
        <v>99.708750000000009</v>
      </c>
    </row>
    <row r="11" spans="4:5">
      <c r="D11" s="497" t="s">
        <v>1101</v>
      </c>
      <c r="E11" s="531">
        <v>98</v>
      </c>
    </row>
    <row r="12" spans="4:5">
      <c r="D12" s="498" t="s">
        <v>1164</v>
      </c>
      <c r="E12" s="531">
        <f>+COMUNICACIONES!E27</f>
        <v>100</v>
      </c>
    </row>
    <row r="13" spans="4:5">
      <c r="D13" s="497" t="s">
        <v>1165</v>
      </c>
      <c r="E13" s="531">
        <f>+OTI!E22</f>
        <v>99.2</v>
      </c>
    </row>
    <row r="14" spans="4:5">
      <c r="D14" s="497" t="s">
        <v>1157</v>
      </c>
      <c r="E14" s="531">
        <f>+PLANEACION!E77</f>
        <v>98.850543478260875</v>
      </c>
    </row>
    <row r="15" spans="4:5">
      <c r="D15" s="497" t="s">
        <v>1166</v>
      </c>
      <c r="E15" s="531">
        <f>+'CONTROL INTERNO'!F13</f>
        <v>100</v>
      </c>
    </row>
    <row r="16" spans="4:5" ht="19.5" thickBot="1">
      <c r="D16" s="524" t="s">
        <v>1158</v>
      </c>
      <c r="E16" s="625">
        <f>AVERAGE(E5:E15)</f>
        <v>97.877856143941514</v>
      </c>
    </row>
  </sheetData>
  <mergeCells count="1">
    <mergeCell ref="D4:E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22"/>
  <sheetViews>
    <sheetView workbookViewId="0">
      <selection activeCell="E22" sqref="E22"/>
    </sheetView>
  </sheetViews>
  <sheetFormatPr baseColWidth="10" defaultRowHeight="15"/>
  <cols>
    <col min="1" max="1" width="36.42578125" customWidth="1"/>
    <col min="2" max="2" width="58.28515625" customWidth="1"/>
    <col min="3" max="3" width="14.28515625" style="37" customWidth="1"/>
    <col min="4" max="4" width="17.28515625" style="37" customWidth="1"/>
    <col min="5" max="5" width="23.7109375" customWidth="1"/>
  </cols>
  <sheetData>
    <row r="4" spans="1:5" ht="18.75">
      <c r="A4" s="885" t="s">
        <v>1113</v>
      </c>
      <c r="B4" s="885"/>
      <c r="C4" s="885"/>
      <c r="D4" s="885"/>
      <c r="E4" s="885"/>
    </row>
    <row r="5" spans="1:5" ht="18.75">
      <c r="A5" s="679"/>
      <c r="B5" s="679"/>
      <c r="C5" s="679"/>
      <c r="D5" s="679"/>
      <c r="E5" s="679"/>
    </row>
    <row r="6" spans="1:5" ht="15" customHeight="1">
      <c r="A6" s="886" t="s">
        <v>48</v>
      </c>
      <c r="B6" s="886" t="s">
        <v>52</v>
      </c>
      <c r="C6" s="889" t="s">
        <v>28</v>
      </c>
      <c r="D6" s="889" t="s">
        <v>63</v>
      </c>
      <c r="E6" s="887" t="s">
        <v>29</v>
      </c>
    </row>
    <row r="7" spans="1:5">
      <c r="A7" s="886"/>
      <c r="B7" s="886"/>
      <c r="C7" s="890"/>
      <c r="D7" s="890"/>
      <c r="E7" s="888"/>
    </row>
    <row r="8" spans="1:5">
      <c r="A8" s="18">
        <v>1</v>
      </c>
      <c r="B8" s="18">
        <v>4</v>
      </c>
      <c r="C8" s="29"/>
      <c r="D8" s="29"/>
      <c r="E8" s="39"/>
    </row>
    <row r="9" spans="1:5" ht="22.5">
      <c r="A9" s="468" t="s">
        <v>49</v>
      </c>
      <c r="B9" s="469"/>
      <c r="C9" s="30"/>
      <c r="D9" s="30"/>
      <c r="E9" s="660">
        <f>AVERAGE(E10:E14)</f>
        <v>97.6</v>
      </c>
    </row>
    <row r="10" spans="1:5" ht="22.5">
      <c r="A10" s="22" t="s">
        <v>49</v>
      </c>
      <c r="B10" s="177" t="s">
        <v>53</v>
      </c>
      <c r="C10" s="470">
        <v>2</v>
      </c>
      <c r="D10" s="470">
        <v>2</v>
      </c>
      <c r="E10" s="649">
        <f>+D10*100/C10</f>
        <v>100</v>
      </c>
    </row>
    <row r="11" spans="1:5" ht="22.5">
      <c r="A11" s="22" t="s">
        <v>49</v>
      </c>
      <c r="B11" s="177" t="s">
        <v>54</v>
      </c>
      <c r="C11" s="470">
        <v>2</v>
      </c>
      <c r="D11" s="470">
        <v>2</v>
      </c>
      <c r="E11" s="649">
        <f t="shared" ref="E11:E18" si="0">+D11*100/C11</f>
        <v>100</v>
      </c>
    </row>
    <row r="12" spans="1:5" ht="22.5">
      <c r="A12" s="22" t="s">
        <v>49</v>
      </c>
      <c r="B12" s="22" t="s">
        <v>55</v>
      </c>
      <c r="C12" s="471">
        <v>10</v>
      </c>
      <c r="D12" s="471">
        <v>10</v>
      </c>
      <c r="E12" s="649">
        <f t="shared" si="0"/>
        <v>100</v>
      </c>
    </row>
    <row r="13" spans="1:5" ht="22.5">
      <c r="A13" s="22" t="s">
        <v>49</v>
      </c>
      <c r="B13" s="22" t="s">
        <v>56</v>
      </c>
      <c r="C13" s="471">
        <v>100</v>
      </c>
      <c r="D13" s="471">
        <v>100</v>
      </c>
      <c r="E13" s="649">
        <f t="shared" si="0"/>
        <v>100</v>
      </c>
    </row>
    <row r="14" spans="1:5" ht="22.5">
      <c r="A14" s="22" t="s">
        <v>49</v>
      </c>
      <c r="B14" s="22" t="s">
        <v>57</v>
      </c>
      <c r="C14" s="471">
        <v>100</v>
      </c>
      <c r="D14" s="471">
        <v>88</v>
      </c>
      <c r="E14" s="649">
        <f t="shared" si="0"/>
        <v>88</v>
      </c>
    </row>
    <row r="15" spans="1:5" ht="22.5">
      <c r="A15" s="19" t="s">
        <v>50</v>
      </c>
      <c r="B15" s="23"/>
      <c r="C15" s="30"/>
      <c r="D15" s="30"/>
      <c r="E15" s="659">
        <f>AVERAGE(E16:E18)</f>
        <v>100</v>
      </c>
    </row>
    <row r="16" spans="1:5" ht="22.5">
      <c r="A16" s="20" t="s">
        <v>50</v>
      </c>
      <c r="B16" s="20" t="s">
        <v>58</v>
      </c>
      <c r="C16" s="31">
        <v>8</v>
      </c>
      <c r="D16" s="31">
        <v>8</v>
      </c>
      <c r="E16" s="649">
        <f t="shared" si="0"/>
        <v>100</v>
      </c>
    </row>
    <row r="17" spans="1:5" ht="22.5">
      <c r="A17" s="20" t="s">
        <v>50</v>
      </c>
      <c r="B17" s="22" t="s">
        <v>59</v>
      </c>
      <c r="C17" s="33">
        <v>60</v>
      </c>
      <c r="D17" s="33">
        <v>60</v>
      </c>
      <c r="E17" s="649">
        <f t="shared" si="0"/>
        <v>100</v>
      </c>
    </row>
    <row r="18" spans="1:5" ht="22.5">
      <c r="A18" s="21" t="s">
        <v>50</v>
      </c>
      <c r="B18" s="22" t="s">
        <v>60</v>
      </c>
      <c r="C18" s="32">
        <v>10</v>
      </c>
      <c r="D18" s="32">
        <v>10</v>
      </c>
      <c r="E18" s="649">
        <f t="shared" si="0"/>
        <v>100</v>
      </c>
    </row>
    <row r="19" spans="1:5">
      <c r="A19" s="19" t="s">
        <v>51</v>
      </c>
      <c r="B19" s="23"/>
      <c r="C19" s="34"/>
      <c r="D19" s="34"/>
      <c r="E19" s="661">
        <v>100</v>
      </c>
    </row>
    <row r="20" spans="1:5">
      <c r="A20" s="22" t="s">
        <v>51</v>
      </c>
      <c r="B20" s="26" t="s">
        <v>61</v>
      </c>
      <c r="C20" s="35">
        <v>99</v>
      </c>
      <c r="D20" s="35">
        <v>99.8</v>
      </c>
      <c r="E20" s="649">
        <v>100</v>
      </c>
    </row>
    <row r="21" spans="1:5" ht="23.25" customHeight="1">
      <c r="A21" s="19"/>
      <c r="B21" s="23"/>
      <c r="C21" s="34"/>
      <c r="D21" s="36"/>
      <c r="E21" s="38"/>
    </row>
    <row r="22" spans="1:5" ht="43.5" customHeight="1">
      <c r="A22" s="882" t="s">
        <v>64</v>
      </c>
      <c r="B22" s="883"/>
      <c r="C22" s="883"/>
      <c r="D22" s="884"/>
      <c r="E22" s="658">
        <f>AVERAGE(E9,E15,E19)</f>
        <v>99.2</v>
      </c>
    </row>
  </sheetData>
  <mergeCells count="8">
    <mergeCell ref="A22:D22"/>
    <mergeCell ref="A4:E4"/>
    <mergeCell ref="A5:E5"/>
    <mergeCell ref="A6:A7"/>
    <mergeCell ref="B6:B7"/>
    <mergeCell ref="E6:E7"/>
    <mergeCell ref="D6:D7"/>
    <mergeCell ref="C6:C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13"/>
  <sheetViews>
    <sheetView topLeftCell="A3" workbookViewId="0">
      <selection activeCell="J18" sqref="J18"/>
    </sheetView>
  </sheetViews>
  <sheetFormatPr baseColWidth="10" defaultRowHeight="15"/>
  <cols>
    <col min="2" max="2" width="38" customWidth="1"/>
    <col min="3" max="3" width="44.140625" style="47" customWidth="1"/>
    <col min="6" max="6" width="14.5703125" customWidth="1"/>
  </cols>
  <sheetData>
    <row r="4" spans="2:6" ht="18.75">
      <c r="B4" s="677" t="s">
        <v>369</v>
      </c>
      <c r="C4" s="678"/>
      <c r="D4" s="678"/>
      <c r="E4" s="678"/>
      <c r="F4" s="678"/>
    </row>
    <row r="5" spans="2:6" ht="19.5" thickBot="1">
      <c r="B5" s="679"/>
      <c r="C5" s="679"/>
      <c r="D5" s="679"/>
      <c r="E5" s="679"/>
      <c r="F5" s="679"/>
    </row>
    <row r="6" spans="2:6" ht="15.75" thickBot="1">
      <c r="B6" s="894" t="s">
        <v>48</v>
      </c>
      <c r="C6" s="894" t="s">
        <v>52</v>
      </c>
      <c r="D6" s="894" t="s">
        <v>28</v>
      </c>
      <c r="E6" s="894" t="s">
        <v>63</v>
      </c>
      <c r="F6" s="895" t="s">
        <v>29</v>
      </c>
    </row>
    <row r="7" spans="2:6" ht="48.75" customHeight="1" thickBot="1">
      <c r="B7" s="894"/>
      <c r="C7" s="894"/>
      <c r="D7" s="894"/>
      <c r="E7" s="894"/>
      <c r="F7" s="895"/>
    </row>
    <row r="8" spans="2:6" ht="15.75" thickBot="1">
      <c r="B8" s="40">
        <v>1</v>
      </c>
      <c r="C8" s="48">
        <v>4</v>
      </c>
      <c r="D8" s="41"/>
      <c r="E8" s="41"/>
      <c r="F8" s="42"/>
    </row>
    <row r="9" spans="2:6" s="1" customFormat="1" ht="67.5" customHeight="1" thickBot="1">
      <c r="B9" s="44" t="s">
        <v>65</v>
      </c>
      <c r="C9" s="472" t="s">
        <v>69</v>
      </c>
      <c r="D9" s="43">
        <v>18</v>
      </c>
      <c r="E9" s="46">
        <v>18</v>
      </c>
      <c r="F9" s="650">
        <f>+E9*100/D9</f>
        <v>100</v>
      </c>
    </row>
    <row r="10" spans="2:6" s="1" customFormat="1" ht="90" customHeight="1" thickBot="1">
      <c r="B10" s="44" t="s">
        <v>66</v>
      </c>
      <c r="C10" s="472" t="s">
        <v>70</v>
      </c>
      <c r="D10" s="46">
        <v>13</v>
      </c>
      <c r="E10" s="46">
        <v>13</v>
      </c>
      <c r="F10" s="650">
        <f t="shared" ref="F10:F12" si="0">+E10*100/D10</f>
        <v>100</v>
      </c>
    </row>
    <row r="11" spans="2:6" s="1" customFormat="1" ht="90" customHeight="1" thickBot="1">
      <c r="B11" s="44" t="s">
        <v>67</v>
      </c>
      <c r="C11" s="472" t="s">
        <v>71</v>
      </c>
      <c r="D11" s="46">
        <v>32</v>
      </c>
      <c r="E11" s="46">
        <v>32</v>
      </c>
      <c r="F11" s="650">
        <f t="shared" si="0"/>
        <v>100</v>
      </c>
    </row>
    <row r="12" spans="2:6" s="1" customFormat="1" ht="90" customHeight="1" thickBot="1">
      <c r="B12" s="44" t="s">
        <v>68</v>
      </c>
      <c r="C12" s="472" t="s">
        <v>72</v>
      </c>
      <c r="D12" s="46">
        <v>19</v>
      </c>
      <c r="E12" s="46">
        <v>19</v>
      </c>
      <c r="F12" s="650">
        <f t="shared" si="0"/>
        <v>100</v>
      </c>
    </row>
    <row r="13" spans="2:6" ht="34.5" customHeight="1" thickBot="1">
      <c r="B13" s="891" t="s">
        <v>73</v>
      </c>
      <c r="C13" s="892"/>
      <c r="D13" s="892"/>
      <c r="E13" s="893"/>
      <c r="F13" s="651">
        <v>100</v>
      </c>
    </row>
  </sheetData>
  <mergeCells count="8">
    <mergeCell ref="B13:E13"/>
    <mergeCell ref="B4:F4"/>
    <mergeCell ref="B5:F5"/>
    <mergeCell ref="B6:B7"/>
    <mergeCell ref="C6:C7"/>
    <mergeCell ref="D6:D7"/>
    <mergeCell ref="E6:E7"/>
    <mergeCell ref="F6:F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50"/>
  <sheetViews>
    <sheetView topLeftCell="A79" workbookViewId="0">
      <selection activeCell="D150" sqref="D150"/>
    </sheetView>
  </sheetViews>
  <sheetFormatPr baseColWidth="10" defaultColWidth="9.85546875" defaultRowHeight="15"/>
  <cols>
    <col min="1" max="1" width="53.42578125" style="270" customWidth="1"/>
    <col min="2" max="2" width="46" style="270" customWidth="1"/>
    <col min="3" max="3" width="24.42578125" style="270" customWidth="1"/>
    <col min="4" max="4" width="24.7109375" style="270" customWidth="1"/>
    <col min="5" max="5" width="17.85546875" style="270" customWidth="1"/>
    <col min="6" max="6" width="24.42578125" style="308" customWidth="1"/>
    <col min="7" max="16384" width="9.85546875" style="270"/>
  </cols>
  <sheetData>
    <row r="4" spans="1:6" ht="18.75">
      <c r="A4" s="902" t="s">
        <v>377</v>
      </c>
      <c r="B4" s="902"/>
      <c r="C4" s="902"/>
      <c r="D4" s="902"/>
      <c r="E4" s="902"/>
      <c r="F4" s="902"/>
    </row>
    <row r="5" spans="1:6" ht="18.75">
      <c r="A5" s="903" t="s">
        <v>683</v>
      </c>
      <c r="B5" s="903"/>
      <c r="C5" s="903"/>
      <c r="D5" s="903"/>
      <c r="E5" s="903"/>
      <c r="F5" s="903"/>
    </row>
    <row r="8" spans="1:6" ht="47.25" customHeight="1" thickBot="1">
      <c r="A8" s="271" t="s">
        <v>48</v>
      </c>
      <c r="B8" s="271"/>
      <c r="C8" s="272" t="s">
        <v>681</v>
      </c>
      <c r="D8" s="273" t="s">
        <v>75</v>
      </c>
      <c r="E8" s="273" t="s">
        <v>29</v>
      </c>
      <c r="F8" s="273" t="s">
        <v>682</v>
      </c>
    </row>
    <row r="9" spans="1:6" ht="42" customHeight="1" thickBot="1">
      <c r="A9" s="274" t="s">
        <v>76</v>
      </c>
      <c r="B9" s="274"/>
      <c r="C9" s="274"/>
      <c r="D9" s="274"/>
      <c r="E9" s="274"/>
      <c r="F9" s="309"/>
    </row>
    <row r="10" spans="1:6" ht="15.75" thickBot="1">
      <c r="A10" s="904" t="s">
        <v>77</v>
      </c>
      <c r="B10" s="905"/>
      <c r="C10" s="906"/>
      <c r="D10" s="275"/>
      <c r="E10" s="275">
        <f>AVERAGE(E11:E17)</f>
        <v>99.25</v>
      </c>
      <c r="F10" s="310"/>
    </row>
    <row r="11" spans="1:6" ht="30.75" thickBot="1">
      <c r="A11" s="898"/>
      <c r="B11" s="277" t="s">
        <v>117</v>
      </c>
      <c r="C11" s="276">
        <v>132</v>
      </c>
      <c r="D11" s="63">
        <v>107.5</v>
      </c>
      <c r="E11" s="276">
        <v>100</v>
      </c>
      <c r="F11" s="910">
        <f>AVERAGE(E10,E18,E25,E32,E39)</f>
        <v>96.182728832728827</v>
      </c>
    </row>
    <row r="12" spans="1:6" ht="15.75" thickBot="1">
      <c r="A12" s="899"/>
      <c r="B12" s="277" t="s">
        <v>118</v>
      </c>
      <c r="C12" s="276">
        <v>1</v>
      </c>
      <c r="D12" s="276">
        <v>1</v>
      </c>
      <c r="E12" s="276">
        <v>100</v>
      </c>
      <c r="F12" s="911"/>
    </row>
    <row r="13" spans="1:6" ht="30.75" thickBot="1">
      <c r="A13" s="899"/>
      <c r="B13" s="277" t="s">
        <v>122</v>
      </c>
      <c r="C13" s="276">
        <v>1</v>
      </c>
      <c r="D13" s="276">
        <v>1</v>
      </c>
      <c r="E13" s="276">
        <v>100</v>
      </c>
      <c r="F13" s="911"/>
    </row>
    <row r="14" spans="1:6" ht="30.75" thickBot="1">
      <c r="A14" s="899"/>
      <c r="B14" s="278" t="s">
        <v>119</v>
      </c>
      <c r="C14" s="313" t="s">
        <v>684</v>
      </c>
      <c r="D14" s="276"/>
      <c r="E14" s="276"/>
      <c r="F14" s="911"/>
    </row>
    <row r="15" spans="1:6" ht="15.75" thickBot="1">
      <c r="A15" s="899"/>
      <c r="B15" s="278" t="s">
        <v>123</v>
      </c>
      <c r="C15" s="313" t="s">
        <v>684</v>
      </c>
      <c r="D15" s="276"/>
      <c r="E15" s="276"/>
      <c r="F15" s="911"/>
    </row>
    <row r="16" spans="1:6" ht="45.75" thickBot="1">
      <c r="A16" s="899"/>
      <c r="B16" s="279" t="s">
        <v>80</v>
      </c>
      <c r="C16" s="276">
        <v>0.7</v>
      </c>
      <c r="D16" s="280">
        <v>0.82286031198367926</v>
      </c>
      <c r="E16" s="276">
        <v>97</v>
      </c>
      <c r="F16" s="911"/>
    </row>
    <row r="17" spans="1:6" ht="26.25" customHeight="1" thickBot="1">
      <c r="A17" s="900"/>
      <c r="B17" s="281" t="s">
        <v>124</v>
      </c>
      <c r="C17" s="276" t="s">
        <v>684</v>
      </c>
      <c r="D17" s="276"/>
      <c r="E17" s="276"/>
      <c r="F17" s="911"/>
    </row>
    <row r="18" spans="1:6" ht="26.25" customHeight="1" thickBot="1">
      <c r="A18" s="907" t="s">
        <v>81</v>
      </c>
      <c r="B18" s="908"/>
      <c r="C18" s="909"/>
      <c r="D18" s="283"/>
      <c r="E18" s="656">
        <f>AVERAGE(E19:E24)</f>
        <v>90.656565656565661</v>
      </c>
      <c r="F18" s="911"/>
    </row>
    <row r="19" spans="1:6" s="286" customFormat="1" ht="30.75" thickBot="1">
      <c r="A19" s="284"/>
      <c r="B19" s="277" t="s">
        <v>125</v>
      </c>
      <c r="C19" s="285">
        <v>132</v>
      </c>
      <c r="D19" s="285">
        <v>76</v>
      </c>
      <c r="E19" s="285">
        <v>71.969696969696969</v>
      </c>
      <c r="F19" s="911"/>
    </row>
    <row r="20" spans="1:6" s="286" customFormat="1" ht="45.75" thickBot="1">
      <c r="A20" s="284"/>
      <c r="B20" s="277" t="s">
        <v>126</v>
      </c>
      <c r="C20" s="285">
        <v>1</v>
      </c>
      <c r="D20" s="285">
        <v>1</v>
      </c>
      <c r="E20" s="285">
        <v>100</v>
      </c>
      <c r="F20" s="911"/>
    </row>
    <row r="21" spans="1:6" s="286" customFormat="1" ht="30.75" thickBot="1">
      <c r="A21" s="284"/>
      <c r="B21" s="279" t="s">
        <v>127</v>
      </c>
      <c r="C21" s="285" t="s">
        <v>684</v>
      </c>
      <c r="D21" s="285"/>
      <c r="E21" s="285"/>
      <c r="F21" s="911"/>
    </row>
    <row r="22" spans="1:6" s="286" customFormat="1" ht="15.75" thickBot="1">
      <c r="A22" s="284"/>
      <c r="B22" s="279" t="s">
        <v>128</v>
      </c>
      <c r="C22" s="285" t="s">
        <v>684</v>
      </c>
      <c r="D22" s="285"/>
      <c r="E22" s="285"/>
      <c r="F22" s="911"/>
    </row>
    <row r="23" spans="1:6" s="286" customFormat="1" ht="30.75" thickBot="1">
      <c r="A23" s="284"/>
      <c r="B23" s="279" t="s">
        <v>129</v>
      </c>
      <c r="C23" s="287">
        <v>0.7</v>
      </c>
      <c r="D23" s="287">
        <v>0.96652754729505475</v>
      </c>
      <c r="E23" s="285">
        <v>100</v>
      </c>
      <c r="F23" s="911"/>
    </row>
    <row r="24" spans="1:6" s="286" customFormat="1" ht="15.75" thickBot="1">
      <c r="A24" s="284"/>
      <c r="B24" s="279" t="s">
        <v>130</v>
      </c>
      <c r="C24" s="285" t="s">
        <v>684</v>
      </c>
      <c r="D24" s="285"/>
      <c r="E24" s="285"/>
      <c r="F24" s="911"/>
    </row>
    <row r="25" spans="1:6" ht="15.75" thickBot="1">
      <c r="A25" s="282" t="s">
        <v>82</v>
      </c>
      <c r="B25" s="283"/>
      <c r="C25" s="283"/>
      <c r="D25" s="283"/>
      <c r="E25" s="657">
        <f>AVERAGE(E26:E31)</f>
        <v>100</v>
      </c>
      <c r="F25" s="911"/>
    </row>
    <row r="26" spans="1:6" ht="30.75" thickBot="1">
      <c r="A26" s="276"/>
      <c r="B26" s="277" t="s">
        <v>131</v>
      </c>
      <c r="C26" s="285">
        <v>132</v>
      </c>
      <c r="D26" s="285">
        <v>107</v>
      </c>
      <c r="E26" s="285">
        <v>100</v>
      </c>
      <c r="F26" s="911"/>
    </row>
    <row r="27" spans="1:6" ht="45.75" thickBot="1">
      <c r="A27" s="276"/>
      <c r="B27" s="277" t="s">
        <v>132</v>
      </c>
      <c r="C27" s="285">
        <v>1</v>
      </c>
      <c r="D27" s="285">
        <v>1</v>
      </c>
      <c r="E27" s="285">
        <v>100</v>
      </c>
      <c r="F27" s="911"/>
    </row>
    <row r="28" spans="1:6" ht="30.75" thickBot="1">
      <c r="A28" s="276"/>
      <c r="B28" s="279" t="s">
        <v>133</v>
      </c>
      <c r="C28" s="285" t="s">
        <v>684</v>
      </c>
      <c r="D28" s="285"/>
      <c r="E28" s="285"/>
      <c r="F28" s="911"/>
    </row>
    <row r="29" spans="1:6" ht="15.75" thickBot="1">
      <c r="A29" s="276"/>
      <c r="B29" s="279" t="s">
        <v>134</v>
      </c>
      <c r="C29" s="285" t="s">
        <v>684</v>
      </c>
      <c r="D29" s="285"/>
      <c r="E29" s="285"/>
      <c r="F29" s="911"/>
    </row>
    <row r="30" spans="1:6" ht="60.75" thickBot="1">
      <c r="A30" s="276"/>
      <c r="B30" s="279" t="s">
        <v>135</v>
      </c>
      <c r="C30" s="287">
        <v>0.52499999999999991</v>
      </c>
      <c r="D30" s="287">
        <v>1.0449999999999999</v>
      </c>
      <c r="E30" s="285">
        <v>100</v>
      </c>
      <c r="F30" s="911"/>
    </row>
    <row r="31" spans="1:6" ht="15.75" thickBot="1">
      <c r="A31" s="276"/>
      <c r="B31" s="279" t="s">
        <v>136</v>
      </c>
      <c r="C31" s="285" t="s">
        <v>684</v>
      </c>
      <c r="D31" s="285"/>
      <c r="E31" s="285"/>
      <c r="F31" s="911"/>
    </row>
    <row r="32" spans="1:6" ht="15.75" thickBot="1">
      <c r="A32" s="288" t="s">
        <v>83</v>
      </c>
      <c r="B32" s="283"/>
      <c r="C32" s="283"/>
      <c r="D32" s="283"/>
      <c r="E32" s="657">
        <f>AVERAGE(E33:E38)</f>
        <v>100</v>
      </c>
      <c r="F32" s="911"/>
    </row>
    <row r="33" spans="1:6" ht="30.75" thickBot="1">
      <c r="A33" s="276"/>
      <c r="B33" s="277" t="s">
        <v>131</v>
      </c>
      <c r="C33" s="285">
        <v>132</v>
      </c>
      <c r="D33" s="285">
        <v>107</v>
      </c>
      <c r="E33" s="285">
        <v>100</v>
      </c>
      <c r="F33" s="911"/>
    </row>
    <row r="34" spans="1:6" ht="45.75" thickBot="1">
      <c r="A34" s="276"/>
      <c r="B34" s="277" t="s">
        <v>132</v>
      </c>
      <c r="C34" s="285">
        <v>1</v>
      </c>
      <c r="D34" s="285">
        <v>1</v>
      </c>
      <c r="E34" s="285">
        <v>100</v>
      </c>
      <c r="F34" s="911"/>
    </row>
    <row r="35" spans="1:6" ht="30.75" thickBot="1">
      <c r="A35" s="276"/>
      <c r="B35" s="279" t="s">
        <v>133</v>
      </c>
      <c r="C35" s="285" t="s">
        <v>684</v>
      </c>
      <c r="D35" s="285"/>
      <c r="E35" s="285"/>
      <c r="F35" s="911"/>
    </row>
    <row r="36" spans="1:6" ht="15.75" thickBot="1">
      <c r="A36" s="276"/>
      <c r="B36" s="279" t="s">
        <v>134</v>
      </c>
      <c r="C36" s="285" t="s">
        <v>684</v>
      </c>
      <c r="D36" s="285"/>
      <c r="E36" s="285"/>
      <c r="F36" s="911"/>
    </row>
    <row r="37" spans="1:6" ht="60.75" thickBot="1">
      <c r="A37" s="276"/>
      <c r="B37" s="279" t="s">
        <v>135</v>
      </c>
      <c r="C37" s="287">
        <v>0.52499999999999991</v>
      </c>
      <c r="D37" s="287">
        <v>1.0449999999999999</v>
      </c>
      <c r="E37" s="285">
        <v>100</v>
      </c>
      <c r="F37" s="911"/>
    </row>
    <row r="38" spans="1:6" ht="15.75" thickBot="1">
      <c r="A38" s="276"/>
      <c r="B38" s="279" t="s">
        <v>136</v>
      </c>
      <c r="C38" s="285" t="s">
        <v>684</v>
      </c>
      <c r="D38" s="285"/>
      <c r="E38" s="285"/>
      <c r="F38" s="911"/>
    </row>
    <row r="39" spans="1:6" ht="15.75" thickBot="1">
      <c r="A39" s="288" t="s">
        <v>83</v>
      </c>
      <c r="B39" s="283"/>
      <c r="C39" s="283"/>
      <c r="D39" s="283"/>
      <c r="E39" s="657">
        <f>AVERAGE(E40:E53)</f>
        <v>91.007078507078504</v>
      </c>
      <c r="F39" s="911"/>
    </row>
    <row r="40" spans="1:6" ht="30.75" thickBot="1">
      <c r="A40" s="276"/>
      <c r="B40" s="277" t="s">
        <v>137</v>
      </c>
      <c r="C40" s="285">
        <v>111</v>
      </c>
      <c r="D40" s="285">
        <v>64</v>
      </c>
      <c r="E40" s="285">
        <v>72.072072072072075</v>
      </c>
      <c r="F40" s="911"/>
    </row>
    <row r="41" spans="1:6" ht="30.75" thickBot="1">
      <c r="A41" s="276"/>
      <c r="B41" s="277" t="s">
        <v>138</v>
      </c>
      <c r="C41" s="285">
        <v>111</v>
      </c>
      <c r="D41" s="285">
        <v>60</v>
      </c>
      <c r="E41" s="285">
        <v>67.567567567567565</v>
      </c>
      <c r="F41" s="911"/>
    </row>
    <row r="42" spans="1:6" ht="30.75" thickBot="1">
      <c r="A42" s="276"/>
      <c r="B42" s="277" t="s">
        <v>139</v>
      </c>
      <c r="C42" s="285">
        <v>111</v>
      </c>
      <c r="D42" s="285">
        <v>86.5</v>
      </c>
      <c r="E42" s="285">
        <v>97.409909909909899</v>
      </c>
      <c r="F42" s="911"/>
    </row>
    <row r="43" spans="1:6" ht="30.75" thickBot="1">
      <c r="A43" s="276"/>
      <c r="B43" s="277" t="s">
        <v>140</v>
      </c>
      <c r="C43" s="285" t="s">
        <v>684</v>
      </c>
      <c r="D43" s="285"/>
      <c r="E43" s="285"/>
      <c r="F43" s="911"/>
    </row>
    <row r="44" spans="1:6" ht="30.75" thickBot="1">
      <c r="A44" s="276"/>
      <c r="B44" s="277" t="s">
        <v>141</v>
      </c>
      <c r="C44" s="287" t="s">
        <v>684</v>
      </c>
      <c r="D44" s="287"/>
      <c r="E44" s="285"/>
      <c r="F44" s="911"/>
    </row>
    <row r="45" spans="1:6" ht="60.75" thickBot="1">
      <c r="A45" s="276"/>
      <c r="B45" s="277" t="s">
        <v>142</v>
      </c>
      <c r="C45" s="287">
        <v>1</v>
      </c>
      <c r="D45" s="287">
        <v>1</v>
      </c>
      <c r="E45" s="285">
        <v>100</v>
      </c>
      <c r="F45" s="911"/>
    </row>
    <row r="46" spans="1:6" ht="30.75" thickBot="1">
      <c r="A46" s="276"/>
      <c r="B46" s="277" t="s">
        <v>143</v>
      </c>
      <c r="C46" s="287" t="s">
        <v>684</v>
      </c>
      <c r="D46" s="287"/>
      <c r="E46" s="285"/>
      <c r="F46" s="911"/>
    </row>
    <row r="47" spans="1:6" ht="45.75" thickBot="1">
      <c r="A47" s="276"/>
      <c r="B47" s="277" t="s">
        <v>144</v>
      </c>
      <c r="C47" s="285">
        <v>2</v>
      </c>
      <c r="D47" s="285">
        <v>3</v>
      </c>
      <c r="E47" s="285">
        <v>100</v>
      </c>
      <c r="F47" s="911"/>
    </row>
    <row r="48" spans="1:6" ht="45.75" thickBot="1">
      <c r="A48" s="276"/>
      <c r="B48" s="277" t="s">
        <v>145</v>
      </c>
      <c r="C48" s="285">
        <v>1</v>
      </c>
      <c r="D48" s="285">
        <v>3</v>
      </c>
      <c r="E48" s="285">
        <v>100</v>
      </c>
      <c r="F48" s="911"/>
    </row>
    <row r="49" spans="1:6" ht="45.75" thickBot="1">
      <c r="A49" s="276"/>
      <c r="B49" s="277" t="s">
        <v>146</v>
      </c>
      <c r="C49" s="285" t="s">
        <v>684</v>
      </c>
      <c r="D49" s="285"/>
      <c r="E49" s="285"/>
      <c r="F49" s="911"/>
    </row>
    <row r="50" spans="1:6" ht="45.75" thickBot="1">
      <c r="A50" s="276"/>
      <c r="B50" s="277" t="s">
        <v>147</v>
      </c>
      <c r="C50" s="285" t="s">
        <v>684</v>
      </c>
      <c r="D50" s="285"/>
      <c r="E50" s="285"/>
      <c r="F50" s="911"/>
    </row>
    <row r="51" spans="1:6" ht="30.75" thickBot="1">
      <c r="A51" s="276"/>
      <c r="B51" s="277" t="s">
        <v>149</v>
      </c>
      <c r="C51" s="285" t="s">
        <v>684</v>
      </c>
      <c r="D51" s="285"/>
      <c r="E51" s="285"/>
      <c r="F51" s="911"/>
    </row>
    <row r="52" spans="1:6" ht="30.75" thickBot="1">
      <c r="A52" s="276"/>
      <c r="B52" s="277" t="s">
        <v>150</v>
      </c>
      <c r="C52" s="285" t="s">
        <v>684</v>
      </c>
      <c r="D52" s="285"/>
      <c r="E52" s="285"/>
      <c r="F52" s="911"/>
    </row>
    <row r="53" spans="1:6" ht="75.75" thickBot="1">
      <c r="A53" s="276"/>
      <c r="B53" s="277" t="s">
        <v>151</v>
      </c>
      <c r="C53" s="285">
        <v>100</v>
      </c>
      <c r="D53" s="285">
        <v>100</v>
      </c>
      <c r="E53" s="285">
        <v>100</v>
      </c>
      <c r="F53" s="912"/>
    </row>
    <row r="54" spans="1:6" ht="15.75" thickBot="1">
      <c r="A54" s="289" t="s">
        <v>95</v>
      </c>
      <c r="B54" s="290"/>
      <c r="C54" s="290"/>
      <c r="D54" s="290"/>
      <c r="E54" s="290"/>
      <c r="F54" s="311"/>
    </row>
    <row r="55" spans="1:6" ht="30.75" thickBot="1">
      <c r="A55" s="276"/>
      <c r="B55" s="277" t="s">
        <v>96</v>
      </c>
      <c r="C55" s="285">
        <v>144</v>
      </c>
      <c r="D55" s="285">
        <v>115</v>
      </c>
      <c r="E55" s="285">
        <v>99.826388888888886</v>
      </c>
      <c r="F55" s="901">
        <f>AVERAGE(E55:E63)</f>
        <v>99.285439039888118</v>
      </c>
    </row>
    <row r="56" spans="1:6" ht="15.75" thickBot="1">
      <c r="A56" s="276"/>
      <c r="B56" s="277" t="s">
        <v>97</v>
      </c>
      <c r="C56" s="285">
        <v>3</v>
      </c>
      <c r="D56" s="285">
        <v>3</v>
      </c>
      <c r="E56" s="285">
        <v>100</v>
      </c>
      <c r="F56" s="901"/>
    </row>
    <row r="57" spans="1:6" ht="30.75" thickBot="1">
      <c r="A57" s="276"/>
      <c r="B57" s="277" t="s">
        <v>98</v>
      </c>
      <c r="C57" s="285">
        <v>14</v>
      </c>
      <c r="D57" s="285">
        <v>14</v>
      </c>
      <c r="E57" s="285">
        <v>100</v>
      </c>
      <c r="F57" s="901"/>
    </row>
    <row r="58" spans="1:6" ht="30.75" thickBot="1">
      <c r="A58" s="276"/>
      <c r="B58" s="277" t="s">
        <v>99</v>
      </c>
      <c r="C58" s="285">
        <v>1</v>
      </c>
      <c r="D58" s="285">
        <v>1</v>
      </c>
      <c r="E58" s="285">
        <v>100</v>
      </c>
      <c r="F58" s="901"/>
    </row>
    <row r="59" spans="1:6" ht="45.75" thickBot="1">
      <c r="A59" s="276"/>
      <c r="B59" s="277" t="s">
        <v>100</v>
      </c>
      <c r="C59" s="285">
        <v>1</v>
      </c>
      <c r="D59" s="285">
        <v>1</v>
      </c>
      <c r="E59" s="285">
        <v>100</v>
      </c>
      <c r="F59" s="901"/>
    </row>
    <row r="60" spans="1:6" ht="30.75" thickBot="1">
      <c r="A60" s="276"/>
      <c r="B60" s="277" t="s">
        <v>152</v>
      </c>
      <c r="C60" s="285" t="s">
        <v>684</v>
      </c>
      <c r="D60" s="285"/>
      <c r="E60" s="285"/>
      <c r="F60" s="901"/>
    </row>
    <row r="61" spans="1:6" ht="15.75" thickBot="1">
      <c r="A61" s="276"/>
      <c r="B61" s="277" t="s">
        <v>153</v>
      </c>
      <c r="C61" s="285"/>
      <c r="D61" s="285"/>
      <c r="E61" s="285"/>
      <c r="F61" s="901"/>
    </row>
    <row r="62" spans="1:6" ht="60.75" thickBot="1">
      <c r="A62" s="276"/>
      <c r="B62" s="279" t="s">
        <v>101</v>
      </c>
      <c r="C62" s="287">
        <v>0.9</v>
      </c>
      <c r="D62" s="287">
        <v>0.86297620815395781</v>
      </c>
      <c r="E62" s="285">
        <v>95.886245350439765</v>
      </c>
      <c r="F62" s="901"/>
    </row>
    <row r="63" spans="1:6" ht="15.75" thickBot="1">
      <c r="A63" s="276"/>
      <c r="B63" s="279" t="s">
        <v>154</v>
      </c>
      <c r="C63" s="285"/>
      <c r="D63" s="285"/>
      <c r="E63" s="285"/>
      <c r="F63" s="901"/>
    </row>
    <row r="64" spans="1:6" ht="15.75" thickBot="1">
      <c r="A64" s="289" t="s">
        <v>84</v>
      </c>
      <c r="B64" s="290"/>
      <c r="C64" s="290"/>
      <c r="D64" s="290"/>
      <c r="E64" s="290"/>
      <c r="F64" s="311"/>
    </row>
    <row r="65" spans="1:6" ht="30.75" thickBot="1">
      <c r="A65" s="276"/>
      <c r="B65" s="277" t="s">
        <v>85</v>
      </c>
      <c r="C65" s="285">
        <v>135</v>
      </c>
      <c r="D65" s="285">
        <v>99.5</v>
      </c>
      <c r="E65" s="285">
        <v>92.129629629629633</v>
      </c>
      <c r="F65" s="901">
        <f>AVERAGE(E65:E72)</f>
        <v>98.425925925925924</v>
      </c>
    </row>
    <row r="66" spans="1:6" ht="15.75" thickBot="1">
      <c r="A66" s="276"/>
      <c r="B66" s="277" t="s">
        <v>86</v>
      </c>
      <c r="C66" s="285">
        <v>3</v>
      </c>
      <c r="D66" s="285">
        <v>3</v>
      </c>
      <c r="E66" s="285">
        <v>100</v>
      </c>
      <c r="F66" s="901"/>
    </row>
    <row r="67" spans="1:6" ht="30.75" thickBot="1">
      <c r="A67" s="276"/>
      <c r="B67" s="277" t="s">
        <v>87</v>
      </c>
      <c r="C67" s="285">
        <v>1</v>
      </c>
      <c r="D67" s="285">
        <v>1</v>
      </c>
      <c r="E67" s="285">
        <v>100</v>
      </c>
      <c r="F67" s="901"/>
    </row>
    <row r="68" spans="1:6" ht="45.75" thickBot="1">
      <c r="A68" s="276"/>
      <c r="B68" s="277" t="s">
        <v>88</v>
      </c>
      <c r="C68" s="285">
        <v>1</v>
      </c>
      <c r="D68" s="285">
        <v>1</v>
      </c>
      <c r="E68" s="285">
        <v>100</v>
      </c>
      <c r="F68" s="901"/>
    </row>
    <row r="69" spans="1:6" ht="30.75" thickBot="1">
      <c r="A69" s="276"/>
      <c r="B69" s="277" t="s">
        <v>155</v>
      </c>
      <c r="C69" s="285"/>
      <c r="D69" s="285"/>
      <c r="E69" s="285"/>
      <c r="F69" s="901"/>
    </row>
    <row r="70" spans="1:6" ht="15.75" thickBot="1">
      <c r="A70" s="276"/>
      <c r="B70" s="277" t="s">
        <v>156</v>
      </c>
      <c r="C70" s="285"/>
      <c r="D70" s="285"/>
      <c r="E70" s="285"/>
      <c r="F70" s="901"/>
    </row>
    <row r="71" spans="1:6" ht="75.75" thickBot="1">
      <c r="A71" s="276"/>
      <c r="B71" s="279" t="s">
        <v>89</v>
      </c>
      <c r="C71" s="287">
        <v>0.7</v>
      </c>
      <c r="D71" s="287">
        <v>0.9034252211813687</v>
      </c>
      <c r="E71" s="285">
        <v>100</v>
      </c>
      <c r="F71" s="901"/>
    </row>
    <row r="72" spans="1:6" ht="15.75" thickBot="1">
      <c r="A72" s="276"/>
      <c r="B72" s="279" t="s">
        <v>157</v>
      </c>
      <c r="C72" s="285"/>
      <c r="D72" s="285"/>
      <c r="E72" s="285"/>
      <c r="F72" s="901"/>
    </row>
    <row r="73" spans="1:6" ht="15.75" thickBot="1">
      <c r="A73" s="289" t="s">
        <v>102</v>
      </c>
      <c r="B73" s="290"/>
      <c r="C73" s="290"/>
      <c r="D73" s="290"/>
      <c r="E73" s="290"/>
      <c r="F73" s="311"/>
    </row>
    <row r="74" spans="1:6" ht="30.75" thickBot="1">
      <c r="A74" s="276"/>
      <c r="B74" s="277" t="s">
        <v>158</v>
      </c>
      <c r="C74" s="285">
        <v>146</v>
      </c>
      <c r="D74" s="285">
        <v>118.5</v>
      </c>
      <c r="E74" s="285">
        <v>100</v>
      </c>
      <c r="F74" s="901">
        <f>AVERAGE(E74:E82)</f>
        <v>100</v>
      </c>
    </row>
    <row r="75" spans="1:6" ht="15.75" thickBot="1">
      <c r="A75" s="276"/>
      <c r="B75" s="291" t="s">
        <v>159</v>
      </c>
      <c r="C75" s="285">
        <v>1</v>
      </c>
      <c r="D75" s="285">
        <v>1</v>
      </c>
      <c r="E75" s="285">
        <v>100</v>
      </c>
      <c r="F75" s="901"/>
    </row>
    <row r="76" spans="1:6" ht="30.75" thickBot="1">
      <c r="A76" s="276"/>
      <c r="B76" s="277" t="s">
        <v>160</v>
      </c>
      <c r="C76" s="285">
        <v>2</v>
      </c>
      <c r="D76" s="285">
        <v>2</v>
      </c>
      <c r="E76" s="285"/>
      <c r="F76" s="901"/>
    </row>
    <row r="77" spans="1:6" ht="30.75" thickBot="1">
      <c r="A77" s="276"/>
      <c r="B77" s="277" t="s">
        <v>161</v>
      </c>
      <c r="C77" s="285">
        <v>2</v>
      </c>
      <c r="D77" s="285">
        <v>2</v>
      </c>
      <c r="E77" s="285"/>
      <c r="F77" s="901"/>
    </row>
    <row r="78" spans="1:6" ht="45.75" thickBot="1">
      <c r="A78" s="276"/>
      <c r="B78" s="277" t="s">
        <v>162</v>
      </c>
      <c r="C78" s="285">
        <v>1</v>
      </c>
      <c r="D78" s="285">
        <v>1</v>
      </c>
      <c r="E78" s="285">
        <v>100</v>
      </c>
      <c r="F78" s="901"/>
    </row>
    <row r="79" spans="1:6" ht="30.75" thickBot="1">
      <c r="A79" s="276"/>
      <c r="B79" s="278" t="s">
        <v>163</v>
      </c>
      <c r="C79" s="285"/>
      <c r="D79" s="285"/>
      <c r="E79" s="285"/>
      <c r="F79" s="901"/>
    </row>
    <row r="80" spans="1:6" ht="15.75" thickBot="1">
      <c r="A80" s="276"/>
      <c r="B80" s="278" t="s">
        <v>164</v>
      </c>
      <c r="C80" s="285"/>
      <c r="D80" s="285"/>
      <c r="E80" s="285"/>
      <c r="F80" s="901"/>
    </row>
    <row r="81" spans="1:6" ht="60.75" thickBot="1">
      <c r="A81" s="276"/>
      <c r="B81" s="279" t="s">
        <v>103</v>
      </c>
      <c r="C81" s="287">
        <v>0.9</v>
      </c>
      <c r="D81" s="287">
        <v>1.0087586934295092</v>
      </c>
      <c r="E81" s="285">
        <v>100</v>
      </c>
      <c r="F81" s="901"/>
    </row>
    <row r="82" spans="1:6" ht="15.75" thickBot="1">
      <c r="A82" s="276"/>
      <c r="B82" s="281" t="s">
        <v>165</v>
      </c>
      <c r="C82" s="285"/>
      <c r="D82" s="285"/>
      <c r="E82" s="285"/>
      <c r="F82" s="901"/>
    </row>
    <row r="83" spans="1:6" ht="15.75" thickBot="1">
      <c r="A83" s="289" t="s">
        <v>90</v>
      </c>
      <c r="B83" s="290"/>
      <c r="C83" s="290"/>
      <c r="D83" s="290"/>
      <c r="E83" s="290"/>
      <c r="F83" s="311"/>
    </row>
    <row r="84" spans="1:6" ht="45.75" thickBot="1">
      <c r="A84" s="276"/>
      <c r="B84" s="291" t="s">
        <v>91</v>
      </c>
      <c r="C84" s="276">
        <v>1320</v>
      </c>
      <c r="D84" s="276">
        <v>1015</v>
      </c>
      <c r="E84" s="276">
        <v>96.117424242424235</v>
      </c>
      <c r="F84" s="901">
        <f>AVERAGE(E84:E92)</f>
        <v>99.223484848484844</v>
      </c>
    </row>
    <row r="85" spans="1:6" ht="15.75" thickBot="1">
      <c r="A85" s="276"/>
      <c r="B85" s="291"/>
      <c r="C85" s="276"/>
      <c r="D85" s="276"/>
      <c r="E85" s="276"/>
      <c r="F85" s="901"/>
    </row>
    <row r="86" spans="1:6" ht="15.75" thickBot="1">
      <c r="A86" s="276"/>
      <c r="B86" s="291" t="s">
        <v>78</v>
      </c>
      <c r="C86" s="276">
        <v>2</v>
      </c>
      <c r="D86" s="276">
        <v>2</v>
      </c>
      <c r="E86" s="276">
        <v>100</v>
      </c>
      <c r="F86" s="901"/>
    </row>
    <row r="87" spans="1:6" ht="15.75" thickBot="1">
      <c r="A87" s="276"/>
      <c r="B87" s="292" t="s">
        <v>92</v>
      </c>
      <c r="C87" s="276">
        <v>2</v>
      </c>
      <c r="D87" s="276">
        <v>2</v>
      </c>
      <c r="E87" s="276">
        <v>100</v>
      </c>
      <c r="F87" s="901"/>
    </row>
    <row r="88" spans="1:6" ht="30.75" thickBot="1">
      <c r="A88" s="276"/>
      <c r="B88" s="291" t="s">
        <v>79</v>
      </c>
      <c r="C88" s="276">
        <v>10</v>
      </c>
      <c r="D88" s="276">
        <v>10</v>
      </c>
      <c r="E88" s="276">
        <v>100</v>
      </c>
      <c r="F88" s="901"/>
    </row>
    <row r="89" spans="1:6" ht="30.75" thickBot="1">
      <c r="A89" s="276"/>
      <c r="B89" s="291" t="s">
        <v>120</v>
      </c>
      <c r="C89" s="276"/>
      <c r="D89" s="276"/>
      <c r="E89" s="276"/>
      <c r="F89" s="901"/>
    </row>
    <row r="90" spans="1:6" ht="15.75" thickBot="1">
      <c r="A90" s="276"/>
      <c r="B90" s="291"/>
      <c r="C90" s="276"/>
      <c r="D90" s="276"/>
      <c r="E90" s="276"/>
      <c r="F90" s="901"/>
    </row>
    <row r="91" spans="1:6" ht="15.75" thickBot="1">
      <c r="A91" s="276"/>
      <c r="B91" s="291"/>
      <c r="C91" s="276">
        <v>0.84999999999999987</v>
      </c>
      <c r="D91" s="276">
        <v>0.84735867688186373</v>
      </c>
      <c r="E91" s="276">
        <v>100</v>
      </c>
      <c r="F91" s="901"/>
    </row>
    <row r="92" spans="1:6" ht="15.75" thickBot="1">
      <c r="A92" s="276"/>
      <c r="B92" s="291"/>
      <c r="C92" s="276"/>
      <c r="D92" s="276"/>
      <c r="E92" s="276"/>
      <c r="F92" s="901"/>
    </row>
    <row r="93" spans="1:6" ht="15.75" thickBot="1">
      <c r="A93" s="293" t="s">
        <v>104</v>
      </c>
      <c r="B93" s="290"/>
      <c r="C93" s="290"/>
      <c r="D93" s="290"/>
      <c r="E93" s="290"/>
      <c r="F93" s="311"/>
    </row>
    <row r="94" spans="1:6" ht="30.75" thickBot="1">
      <c r="A94" s="276"/>
      <c r="B94" s="277" t="s">
        <v>166</v>
      </c>
      <c r="C94" s="294">
        <v>2793</v>
      </c>
      <c r="D94" s="294">
        <v>2306.5</v>
      </c>
      <c r="E94" s="294">
        <v>100</v>
      </c>
      <c r="F94" s="901">
        <f>AVERAGE(E94:E101)</f>
        <v>100</v>
      </c>
    </row>
    <row r="95" spans="1:6" ht="30.75" thickBot="1">
      <c r="A95" s="276"/>
      <c r="B95" s="277" t="s">
        <v>167</v>
      </c>
      <c r="C95" s="294">
        <v>6</v>
      </c>
      <c r="D95" s="294">
        <v>6</v>
      </c>
      <c r="E95" s="294">
        <v>100</v>
      </c>
      <c r="F95" s="901"/>
    </row>
    <row r="96" spans="1:6" ht="30.75" thickBot="1">
      <c r="A96" s="276"/>
      <c r="B96" s="277" t="s">
        <v>168</v>
      </c>
      <c r="C96" s="294">
        <v>1</v>
      </c>
      <c r="D96" s="294">
        <v>1</v>
      </c>
      <c r="E96" s="294">
        <v>100</v>
      </c>
      <c r="F96" s="901"/>
    </row>
    <row r="97" spans="1:6" ht="45.75" thickBot="1">
      <c r="A97" s="276"/>
      <c r="B97" s="277" t="s">
        <v>169</v>
      </c>
      <c r="C97" s="294">
        <v>27</v>
      </c>
      <c r="D97" s="294">
        <v>27</v>
      </c>
      <c r="E97" s="294">
        <v>100</v>
      </c>
      <c r="F97" s="901"/>
    </row>
    <row r="98" spans="1:6" ht="30.75" thickBot="1">
      <c r="A98" s="276"/>
      <c r="B98" s="277" t="s">
        <v>170</v>
      </c>
      <c r="C98" s="294"/>
      <c r="D98" s="294"/>
      <c r="E98" s="294"/>
      <c r="F98" s="901"/>
    </row>
    <row r="99" spans="1:6" ht="15.75" thickBot="1">
      <c r="A99" s="276"/>
      <c r="B99" s="277" t="s">
        <v>171</v>
      </c>
      <c r="C99" s="294"/>
      <c r="D99" s="294"/>
      <c r="E99" s="294"/>
      <c r="F99" s="901"/>
    </row>
    <row r="100" spans="1:6" ht="60.75" thickBot="1">
      <c r="A100" s="276"/>
      <c r="B100" s="279" t="s">
        <v>105</v>
      </c>
      <c r="C100" s="294">
        <v>0.9</v>
      </c>
      <c r="D100" s="294">
        <v>1.1006977080771165</v>
      </c>
      <c r="E100" s="294">
        <v>100</v>
      </c>
      <c r="F100" s="901"/>
    </row>
    <row r="101" spans="1:6" ht="15.75" thickBot="1">
      <c r="A101" s="276"/>
      <c r="B101" s="279" t="s">
        <v>172</v>
      </c>
      <c r="C101" s="294"/>
      <c r="D101" s="294"/>
      <c r="E101" s="294"/>
      <c r="F101" s="901"/>
    </row>
    <row r="102" spans="1:6" ht="15.75" thickBot="1">
      <c r="A102" s="289" t="s">
        <v>93</v>
      </c>
      <c r="B102" s="290"/>
      <c r="C102" s="290"/>
      <c r="D102" s="290"/>
      <c r="E102" s="290"/>
      <c r="F102" s="311"/>
    </row>
    <row r="103" spans="1:6" ht="12" customHeight="1" thickBot="1">
      <c r="A103" s="276"/>
      <c r="B103" s="295" t="s">
        <v>173</v>
      </c>
      <c r="C103" s="276">
        <v>654</v>
      </c>
      <c r="D103" s="276">
        <v>546</v>
      </c>
      <c r="E103" s="276">
        <v>100</v>
      </c>
      <c r="F103" s="901">
        <f>AVERAGE(E103:E109)</f>
        <v>100</v>
      </c>
    </row>
    <row r="104" spans="1:6" ht="12" customHeight="1" thickBot="1">
      <c r="A104" s="276"/>
      <c r="B104" s="277" t="s">
        <v>174</v>
      </c>
      <c r="C104" s="276">
        <v>1</v>
      </c>
      <c r="D104" s="276">
        <v>1</v>
      </c>
      <c r="E104" s="276">
        <v>100</v>
      </c>
      <c r="F104" s="901"/>
    </row>
    <row r="105" spans="1:6" ht="30.75" thickBot="1">
      <c r="A105" s="276"/>
      <c r="B105" s="277" t="s">
        <v>175</v>
      </c>
      <c r="C105" s="276">
        <v>6</v>
      </c>
      <c r="D105" s="276">
        <v>7</v>
      </c>
      <c r="E105" s="276">
        <v>100</v>
      </c>
      <c r="F105" s="901"/>
    </row>
    <row r="106" spans="1:6" ht="12" customHeight="1" thickBot="1">
      <c r="A106" s="276"/>
      <c r="B106" s="296" t="s">
        <v>121</v>
      </c>
      <c r="C106" s="276"/>
      <c r="D106" s="276"/>
      <c r="E106" s="276"/>
      <c r="F106" s="901"/>
    </row>
    <row r="107" spans="1:6" ht="12" customHeight="1" thickBot="1">
      <c r="A107" s="276"/>
      <c r="B107" s="296" t="s">
        <v>121</v>
      </c>
      <c r="C107" s="276"/>
      <c r="D107" s="276"/>
      <c r="E107" s="276"/>
      <c r="F107" s="901"/>
    </row>
    <row r="108" spans="1:6" ht="12" customHeight="1" thickBot="1">
      <c r="A108" s="276"/>
      <c r="B108" s="296" t="s">
        <v>121</v>
      </c>
      <c r="C108" s="276">
        <v>0.59583333333333333</v>
      </c>
      <c r="D108" s="276">
        <v>0.83328265948957547</v>
      </c>
      <c r="E108" s="276">
        <v>100</v>
      </c>
      <c r="F108" s="901"/>
    </row>
    <row r="109" spans="1:6" ht="12" customHeight="1" thickBot="1">
      <c r="A109" s="276"/>
      <c r="B109" s="296" t="s">
        <v>121</v>
      </c>
      <c r="C109" s="276"/>
      <c r="D109" s="276"/>
      <c r="E109" s="276"/>
      <c r="F109" s="901"/>
    </row>
    <row r="110" spans="1:6" ht="15.75" thickBot="1">
      <c r="A110" s="289" t="s">
        <v>106</v>
      </c>
      <c r="B110" s="290"/>
      <c r="C110" s="290"/>
      <c r="D110" s="290"/>
      <c r="E110" s="290"/>
      <c r="F110" s="311"/>
    </row>
    <row r="111" spans="1:6" ht="45.75" thickBot="1">
      <c r="A111" s="276"/>
      <c r="B111" s="297" t="s">
        <v>176</v>
      </c>
      <c r="C111" s="284">
        <v>40</v>
      </c>
      <c r="D111" s="284">
        <v>43</v>
      </c>
      <c r="E111" s="284">
        <v>100</v>
      </c>
      <c r="F111" s="901">
        <f>AVERAGE(E111:E117)</f>
        <v>100</v>
      </c>
    </row>
    <row r="112" spans="1:6" ht="45.75" thickBot="1">
      <c r="A112" s="276"/>
      <c r="B112" s="298" t="s">
        <v>177</v>
      </c>
      <c r="C112" s="284">
        <v>6</v>
      </c>
      <c r="D112" s="284">
        <v>20</v>
      </c>
      <c r="E112" s="284">
        <v>100</v>
      </c>
      <c r="F112" s="901"/>
    </row>
    <row r="113" spans="1:6" ht="45.75" thickBot="1">
      <c r="A113" s="276"/>
      <c r="B113" s="298" t="s">
        <v>178</v>
      </c>
      <c r="C113" s="284"/>
      <c r="D113" s="284"/>
      <c r="E113" s="284"/>
      <c r="F113" s="901"/>
    </row>
    <row r="114" spans="1:6" ht="30.75" thickBot="1">
      <c r="A114" s="276"/>
      <c r="B114" s="298" t="s">
        <v>179</v>
      </c>
      <c r="C114" s="284">
        <v>100</v>
      </c>
      <c r="D114" s="284">
        <v>979</v>
      </c>
      <c r="E114" s="284">
        <v>100</v>
      </c>
      <c r="F114" s="901"/>
    </row>
    <row r="115" spans="1:6" ht="45.75" thickBot="1">
      <c r="A115" s="276"/>
      <c r="B115" s="298" t="s">
        <v>180</v>
      </c>
      <c r="C115" s="284"/>
      <c r="D115" s="284"/>
      <c r="E115" s="284"/>
      <c r="F115" s="901"/>
    </row>
    <row r="116" spans="1:6" ht="45.75" thickBot="1">
      <c r="A116" s="276"/>
      <c r="B116" s="298" t="s">
        <v>181</v>
      </c>
      <c r="C116" s="284"/>
      <c r="D116" s="284"/>
      <c r="E116" s="284"/>
      <c r="F116" s="901"/>
    </row>
    <row r="117" spans="1:6" ht="105.75" thickBot="1">
      <c r="A117" s="276"/>
      <c r="B117" s="298" t="s">
        <v>107</v>
      </c>
      <c r="C117" s="284"/>
      <c r="D117" s="284">
        <v>1</v>
      </c>
      <c r="E117" s="284">
        <v>100</v>
      </c>
      <c r="F117" s="901"/>
    </row>
    <row r="118" spans="1:6" ht="15.75" thickBot="1">
      <c r="A118" s="274" t="s">
        <v>108</v>
      </c>
      <c r="B118" s="290"/>
      <c r="C118" s="290"/>
      <c r="D118" s="290"/>
      <c r="E118" s="290"/>
      <c r="F118" s="311"/>
    </row>
    <row r="119" spans="1:6" ht="45.75" thickBot="1">
      <c r="A119" s="276"/>
      <c r="B119" s="298" t="s">
        <v>182</v>
      </c>
      <c r="C119" s="285"/>
      <c r="D119" s="285"/>
      <c r="E119" s="285"/>
      <c r="F119" s="901">
        <f>AVERAGE(E119:E129)</f>
        <v>100</v>
      </c>
    </row>
    <row r="120" spans="1:6" ht="60.75" thickBot="1">
      <c r="A120" s="276"/>
      <c r="B120" s="298" t="s">
        <v>183</v>
      </c>
      <c r="C120" s="285"/>
      <c r="D120" s="285"/>
      <c r="E120" s="285"/>
      <c r="F120" s="901"/>
    </row>
    <row r="121" spans="1:6" ht="120.75" thickBot="1">
      <c r="A121" s="276"/>
      <c r="B121" s="299" t="s">
        <v>109</v>
      </c>
      <c r="C121" s="285">
        <v>0.8</v>
      </c>
      <c r="D121" s="285">
        <v>2.9556179442646249</v>
      </c>
      <c r="E121" s="285">
        <v>100</v>
      </c>
      <c r="F121" s="901"/>
    </row>
    <row r="122" spans="1:6" ht="45.75" thickBot="1">
      <c r="A122" s="276"/>
      <c r="B122" s="298" t="s">
        <v>110</v>
      </c>
      <c r="C122" s="285">
        <v>3</v>
      </c>
      <c r="D122" s="285">
        <v>27</v>
      </c>
      <c r="E122" s="285">
        <v>100</v>
      </c>
      <c r="F122" s="901"/>
    </row>
    <row r="123" spans="1:6" ht="30.75" thickBot="1">
      <c r="A123" s="276"/>
      <c r="B123" s="277" t="s">
        <v>111</v>
      </c>
      <c r="C123" s="285">
        <v>1236</v>
      </c>
      <c r="D123" s="285">
        <v>1156</v>
      </c>
      <c r="E123" s="285">
        <v>100</v>
      </c>
      <c r="F123" s="901"/>
    </row>
    <row r="124" spans="1:6" ht="30.75" thickBot="1">
      <c r="A124" s="276"/>
      <c r="B124" s="277" t="s">
        <v>184</v>
      </c>
      <c r="C124" s="285"/>
      <c r="D124" s="285"/>
      <c r="E124" s="285"/>
      <c r="F124" s="901"/>
    </row>
    <row r="125" spans="1:6" ht="45.75" thickBot="1">
      <c r="A125" s="276"/>
      <c r="B125" s="299" t="s">
        <v>112</v>
      </c>
      <c r="C125" s="285">
        <v>0.2</v>
      </c>
      <c r="D125" s="287">
        <v>0.56256742179072272</v>
      </c>
      <c r="E125" s="285">
        <v>100</v>
      </c>
      <c r="F125" s="901"/>
    </row>
    <row r="126" spans="1:6" ht="15.75" thickBot="1">
      <c r="A126" s="276"/>
      <c r="B126" s="299" t="s">
        <v>148</v>
      </c>
      <c r="C126" s="285">
        <v>1</v>
      </c>
      <c r="D126" s="285">
        <v>1</v>
      </c>
      <c r="E126" s="285">
        <v>100</v>
      </c>
      <c r="F126" s="901"/>
    </row>
    <row r="127" spans="1:6" ht="30.75" thickBot="1">
      <c r="A127" s="276"/>
      <c r="B127" s="277" t="s">
        <v>185</v>
      </c>
      <c r="C127" s="285"/>
      <c r="D127" s="285"/>
      <c r="E127" s="285"/>
      <c r="F127" s="901"/>
    </row>
    <row r="128" spans="1:6" ht="30.75" thickBot="1">
      <c r="A128" s="276"/>
      <c r="B128" s="277" t="s">
        <v>113</v>
      </c>
      <c r="C128" s="285">
        <v>1</v>
      </c>
      <c r="D128" s="285">
        <v>1</v>
      </c>
      <c r="E128" s="285">
        <v>100</v>
      </c>
      <c r="F128" s="901"/>
    </row>
    <row r="129" spans="1:6" ht="45.75" thickBot="1">
      <c r="A129" s="276"/>
      <c r="B129" s="299" t="s">
        <v>114</v>
      </c>
      <c r="C129" s="285">
        <v>1</v>
      </c>
      <c r="D129" s="285">
        <v>1</v>
      </c>
      <c r="E129" s="285">
        <v>100</v>
      </c>
      <c r="F129" s="901"/>
    </row>
    <row r="130" spans="1:6" ht="15.75" thickBot="1">
      <c r="A130" s="274" t="s">
        <v>115</v>
      </c>
      <c r="B130" s="290"/>
      <c r="C130" s="290"/>
      <c r="D130" s="290"/>
      <c r="E130" s="290"/>
      <c r="F130" s="311"/>
    </row>
    <row r="131" spans="1:6" ht="75.75" thickBot="1">
      <c r="A131" s="276"/>
      <c r="B131" s="298" t="s">
        <v>186</v>
      </c>
      <c r="C131" s="285"/>
      <c r="D131" s="285"/>
      <c r="E131" s="285"/>
      <c r="F131" s="901">
        <v>89</v>
      </c>
    </row>
    <row r="132" spans="1:6" ht="60.75" thickBot="1">
      <c r="A132" s="276"/>
      <c r="B132" s="298" t="s">
        <v>187</v>
      </c>
      <c r="C132" s="285"/>
      <c r="D132" s="285"/>
      <c r="E132" s="285"/>
      <c r="F132" s="901"/>
    </row>
    <row r="133" spans="1:6" ht="60.75" thickBot="1">
      <c r="A133" s="276"/>
      <c r="B133" s="298" t="s">
        <v>116</v>
      </c>
      <c r="C133" s="285">
        <v>0</v>
      </c>
      <c r="D133" s="287">
        <v>0.88541666666666663</v>
      </c>
      <c r="E133" s="285">
        <v>89</v>
      </c>
      <c r="F133" s="901"/>
    </row>
    <row r="134" spans="1:6" ht="60.75" thickBot="1">
      <c r="A134" s="276"/>
      <c r="B134" s="298" t="s">
        <v>188</v>
      </c>
      <c r="C134" s="285"/>
      <c r="D134" s="285"/>
      <c r="E134" s="285"/>
      <c r="F134" s="901"/>
    </row>
    <row r="135" spans="1:6" ht="15.75" thickBot="1">
      <c r="A135" s="276"/>
      <c r="B135" s="298" t="s">
        <v>190</v>
      </c>
      <c r="C135" s="285"/>
      <c r="D135" s="285"/>
      <c r="E135" s="285"/>
      <c r="F135" s="901"/>
    </row>
    <row r="136" spans="1:6" ht="30.75" thickBot="1">
      <c r="A136" s="276"/>
      <c r="B136" s="300" t="s">
        <v>189</v>
      </c>
      <c r="C136" s="285"/>
      <c r="D136" s="285"/>
      <c r="E136" s="285"/>
      <c r="F136" s="901"/>
    </row>
    <row r="139" spans="1:6" ht="15.75" thickBot="1"/>
    <row r="140" spans="1:6" ht="43.5" customHeight="1" thickBot="1">
      <c r="A140" s="478" t="s">
        <v>74</v>
      </c>
      <c r="B140" s="478" t="s">
        <v>30</v>
      </c>
      <c r="C140" s="478" t="s">
        <v>62</v>
      </c>
      <c r="D140" s="478" t="s">
        <v>29</v>
      </c>
      <c r="F140" s="312"/>
    </row>
    <row r="141" spans="1:6" ht="47.25" customHeight="1" thickBot="1">
      <c r="A141" s="473" t="s">
        <v>378</v>
      </c>
      <c r="B141" s="458"/>
      <c r="C141" s="474"/>
      <c r="D141" s="528">
        <f>AVERAGE(C142:C145)</f>
        <v>98.452163689663692</v>
      </c>
      <c r="F141" s="312"/>
    </row>
    <row r="142" spans="1:6" ht="60.75" thickBot="1">
      <c r="A142" s="896"/>
      <c r="B142" s="479" t="s">
        <v>76</v>
      </c>
      <c r="C142" s="301">
        <f>+F11</f>
        <v>96.182728832728827</v>
      </c>
      <c r="D142" s="303"/>
      <c r="F142" s="312"/>
    </row>
    <row r="143" spans="1:6" ht="30.75" thickBot="1">
      <c r="A143" s="897"/>
      <c r="B143" s="479" t="s">
        <v>84</v>
      </c>
      <c r="C143" s="301">
        <v>98.425925925925924</v>
      </c>
      <c r="D143" s="303"/>
      <c r="F143" s="312"/>
    </row>
    <row r="144" spans="1:6" ht="30.75" thickBot="1">
      <c r="A144" s="897"/>
      <c r="B144" s="304" t="s">
        <v>90</v>
      </c>
      <c r="C144" s="301">
        <v>99.2</v>
      </c>
      <c r="D144" s="303"/>
      <c r="F144" s="312"/>
    </row>
    <row r="145" spans="1:6" ht="21.75" customHeight="1" thickBot="1">
      <c r="A145" s="897"/>
      <c r="B145" s="304" t="s">
        <v>93</v>
      </c>
      <c r="C145" s="301">
        <v>100</v>
      </c>
      <c r="D145" s="303"/>
      <c r="F145" s="312"/>
    </row>
    <row r="146" spans="1:6" ht="39" customHeight="1" thickBot="1">
      <c r="A146" s="473" t="s">
        <v>94</v>
      </c>
      <c r="B146" s="475"/>
      <c r="C146" s="476"/>
      <c r="D146" s="529">
        <f>AVERAGE(C147:C149)</f>
        <v>99.666666666666671</v>
      </c>
      <c r="F146" s="312"/>
    </row>
    <row r="147" spans="1:6" ht="30.75" thickBot="1">
      <c r="A147" s="896"/>
      <c r="B147" s="302" t="s">
        <v>95</v>
      </c>
      <c r="C147" s="305">
        <v>99</v>
      </c>
      <c r="D147" s="306"/>
      <c r="F147" s="312"/>
    </row>
    <row r="148" spans="1:6" ht="30.75" thickBot="1">
      <c r="A148" s="897"/>
      <c r="B148" s="304" t="s">
        <v>102</v>
      </c>
      <c r="C148" s="305">
        <v>100</v>
      </c>
      <c r="D148" s="306"/>
      <c r="F148" s="312"/>
    </row>
    <row r="149" spans="1:6" ht="45.75" thickBot="1">
      <c r="A149" s="897"/>
      <c r="B149" s="307" t="s">
        <v>104</v>
      </c>
      <c r="C149" s="305">
        <v>100</v>
      </c>
      <c r="D149" s="306"/>
      <c r="F149" s="312"/>
    </row>
    <row r="150" spans="1:6" ht="54.75" customHeight="1" thickBot="1">
      <c r="A150" s="455" t="s">
        <v>378</v>
      </c>
      <c r="B150" s="459"/>
      <c r="C150" s="477"/>
      <c r="D150" s="530">
        <f>AVERAGE(D141,D146)</f>
        <v>99.059415178165182</v>
      </c>
    </row>
  </sheetData>
  <mergeCells count="17">
    <mergeCell ref="A4:F4"/>
    <mergeCell ref="A5:F5"/>
    <mergeCell ref="A10:C10"/>
    <mergeCell ref="A18:C18"/>
    <mergeCell ref="F11:F53"/>
    <mergeCell ref="A147:A149"/>
    <mergeCell ref="A11:A17"/>
    <mergeCell ref="F84:F92"/>
    <mergeCell ref="F94:F101"/>
    <mergeCell ref="F103:F109"/>
    <mergeCell ref="F111:F117"/>
    <mergeCell ref="F119:F129"/>
    <mergeCell ref="F131:F136"/>
    <mergeCell ref="F55:F63"/>
    <mergeCell ref="F65:F72"/>
    <mergeCell ref="F74:F82"/>
    <mergeCell ref="A142:A14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7"/>
  <sheetViews>
    <sheetView topLeftCell="A53" workbookViewId="0">
      <pane xSplit="2" ySplit="8" topLeftCell="C61" activePane="bottomRight" state="frozen"/>
      <selection activeCell="A53" sqref="A53"/>
      <selection pane="topRight" activeCell="C53" sqref="C53"/>
      <selection pane="bottomLeft" activeCell="A61" sqref="A61"/>
      <selection pane="bottomRight" activeCell="B75" sqref="B75"/>
    </sheetView>
  </sheetViews>
  <sheetFormatPr baseColWidth="10" defaultColWidth="34.85546875" defaultRowHeight="15"/>
  <cols>
    <col min="1" max="1" width="34.85546875" style="1"/>
    <col min="2" max="2" width="62.5703125" style="513" customWidth="1"/>
    <col min="3" max="3" width="38.5703125" customWidth="1"/>
    <col min="4" max="4" width="27.85546875" customWidth="1"/>
    <col min="5" max="5" width="15.42578125" customWidth="1"/>
  </cols>
  <sheetData>
    <row r="2" spans="1:8" ht="18.75">
      <c r="B2" s="914" t="s">
        <v>1155</v>
      </c>
      <c r="C2" s="915"/>
      <c r="D2" s="915"/>
      <c r="E2" s="915"/>
      <c r="F2" s="915"/>
      <c r="G2" s="915"/>
    </row>
    <row r="3" spans="1:8" ht="19.5" thickBot="1">
      <c r="B3" s="913"/>
      <c r="C3" s="913"/>
      <c r="D3" s="913"/>
      <c r="E3" s="913"/>
      <c r="F3" s="496"/>
      <c r="G3" s="496"/>
    </row>
    <row r="4" spans="1:8" ht="15.75" thickBot="1">
      <c r="B4" s="926" t="s">
        <v>1114</v>
      </c>
      <c r="C4" s="918"/>
      <c r="D4" s="918"/>
      <c r="E4" s="918"/>
      <c r="F4" s="918"/>
      <c r="G4" s="919"/>
    </row>
    <row r="5" spans="1:8" ht="30.75" thickBot="1">
      <c r="A5" s="45"/>
      <c r="B5" s="514" t="s">
        <v>1115</v>
      </c>
      <c r="C5" s="460"/>
      <c r="D5" s="460" t="s">
        <v>1116</v>
      </c>
      <c r="E5" s="460" t="s">
        <v>1117</v>
      </c>
      <c r="F5" s="460" t="s">
        <v>1118</v>
      </c>
      <c r="G5" s="502" t="s">
        <v>1119</v>
      </c>
      <c r="H5" s="501"/>
    </row>
    <row r="6" spans="1:8">
      <c r="B6" s="922" t="s">
        <v>1120</v>
      </c>
      <c r="C6" s="499"/>
      <c r="D6" s="487"/>
      <c r="E6" s="500"/>
      <c r="F6" s="487"/>
      <c r="G6" s="928">
        <f>SUM(F6:F27)</f>
        <v>0</v>
      </c>
    </row>
    <row r="7" spans="1:8">
      <c r="B7" s="927"/>
      <c r="C7" s="482"/>
      <c r="D7" s="383"/>
      <c r="E7" s="483"/>
      <c r="F7" s="383"/>
      <c r="G7" s="928"/>
    </row>
    <row r="8" spans="1:8">
      <c r="B8" s="515" t="s">
        <v>1121</v>
      </c>
      <c r="C8" s="482"/>
      <c r="D8" s="383"/>
      <c r="E8" s="483"/>
      <c r="F8" s="383"/>
      <c r="G8" s="928"/>
    </row>
    <row r="9" spans="1:8" ht="22.5">
      <c r="B9" s="515" t="s">
        <v>1122</v>
      </c>
      <c r="C9" s="484"/>
      <c r="D9" s="383"/>
      <c r="E9" s="483"/>
      <c r="F9" s="383"/>
      <c r="G9" s="928"/>
    </row>
    <row r="10" spans="1:8">
      <c r="B10" s="515" t="s">
        <v>1123</v>
      </c>
      <c r="C10" s="484"/>
      <c r="D10" s="383"/>
      <c r="E10" s="483"/>
      <c r="F10" s="383"/>
      <c r="G10" s="928"/>
    </row>
    <row r="11" spans="1:8" ht="22.5">
      <c r="B11" s="515" t="s">
        <v>1124</v>
      </c>
      <c r="C11" s="484"/>
      <c r="D11" s="383"/>
      <c r="E11" s="483"/>
      <c r="F11" s="383"/>
      <c r="G11" s="928"/>
    </row>
    <row r="12" spans="1:8" ht="22.5">
      <c r="B12" s="515" t="s">
        <v>1125</v>
      </c>
      <c r="C12" s="484"/>
      <c r="D12" s="383"/>
      <c r="E12" s="483"/>
      <c r="F12" s="383"/>
      <c r="G12" s="928"/>
    </row>
    <row r="13" spans="1:8">
      <c r="B13" s="515" t="s">
        <v>1126</v>
      </c>
      <c r="C13" s="484"/>
      <c r="D13" s="383"/>
      <c r="E13" s="483"/>
      <c r="F13" s="383"/>
      <c r="G13" s="928"/>
    </row>
    <row r="14" spans="1:8">
      <c r="B14" s="515" t="s">
        <v>1127</v>
      </c>
      <c r="C14" s="484"/>
      <c r="D14" s="383"/>
      <c r="E14" s="483"/>
      <c r="F14" s="383"/>
      <c r="G14" s="928"/>
    </row>
    <row r="15" spans="1:8">
      <c r="B15" s="515" t="s">
        <v>1128</v>
      </c>
      <c r="C15" s="484"/>
      <c r="D15" s="383"/>
      <c r="E15" s="483"/>
      <c r="F15" s="383"/>
      <c r="G15" s="928"/>
    </row>
    <row r="16" spans="1:8">
      <c r="B16" s="927" t="s">
        <v>1129</v>
      </c>
      <c r="C16" s="484"/>
      <c r="D16" s="383"/>
      <c r="E16" s="483"/>
      <c r="F16" s="383"/>
      <c r="G16" s="928"/>
    </row>
    <row r="17" spans="2:7">
      <c r="B17" s="927"/>
      <c r="C17" s="484"/>
      <c r="D17" s="383"/>
      <c r="E17" s="483"/>
      <c r="F17" s="383"/>
      <c r="G17" s="928"/>
    </row>
    <row r="18" spans="2:7">
      <c r="B18" s="927"/>
      <c r="C18" s="484"/>
      <c r="D18" s="383"/>
      <c r="E18" s="483"/>
      <c r="F18" s="383"/>
      <c r="G18" s="928"/>
    </row>
    <row r="19" spans="2:7">
      <c r="B19" s="515" t="s">
        <v>1130</v>
      </c>
      <c r="C19" s="484"/>
      <c r="D19" s="383"/>
      <c r="E19" s="485"/>
      <c r="F19" s="383"/>
      <c r="G19" s="928"/>
    </row>
    <row r="20" spans="2:7">
      <c r="B20" s="516" t="s">
        <v>1131</v>
      </c>
      <c r="C20" s="375"/>
      <c r="D20" s="383"/>
      <c r="E20" s="483"/>
      <c r="F20" s="383"/>
      <c r="G20" s="928"/>
    </row>
    <row r="21" spans="2:7">
      <c r="B21" s="515" t="s">
        <v>1132</v>
      </c>
      <c r="C21" s="484"/>
      <c r="D21" s="383"/>
      <c r="E21" s="486"/>
      <c r="F21" s="383"/>
      <c r="G21" s="928"/>
    </row>
    <row r="22" spans="2:7">
      <c r="B22" s="927" t="s">
        <v>1133</v>
      </c>
      <c r="C22" s="484"/>
      <c r="D22" s="383"/>
      <c r="E22" s="483"/>
      <c r="F22" s="383"/>
      <c r="G22" s="928"/>
    </row>
    <row r="23" spans="2:7">
      <c r="B23" s="927"/>
      <c r="C23" s="484"/>
      <c r="D23" s="383"/>
      <c r="E23" s="486"/>
      <c r="F23" s="383"/>
      <c r="G23" s="928"/>
    </row>
    <row r="24" spans="2:7">
      <c r="B24" s="515" t="s">
        <v>1134</v>
      </c>
      <c r="C24" s="484"/>
      <c r="D24" s="383"/>
      <c r="E24" s="483"/>
      <c r="F24" s="383"/>
      <c r="G24" s="928"/>
    </row>
    <row r="25" spans="2:7">
      <c r="B25" s="927" t="s">
        <v>1135</v>
      </c>
      <c r="C25" s="484"/>
      <c r="D25" s="383"/>
      <c r="E25" s="483"/>
      <c r="F25" s="383"/>
      <c r="G25" s="928"/>
    </row>
    <row r="26" spans="2:7">
      <c r="B26" s="927"/>
      <c r="C26" s="484"/>
      <c r="D26" s="383"/>
      <c r="E26" s="483"/>
      <c r="F26" s="383"/>
      <c r="G26" s="928"/>
    </row>
    <row r="27" spans="2:7" ht="15.75" thickBot="1">
      <c r="B27" s="515" t="s">
        <v>1136</v>
      </c>
      <c r="C27" s="482"/>
      <c r="D27" s="383"/>
      <c r="E27" s="486"/>
      <c r="F27" s="383"/>
      <c r="G27" s="929"/>
    </row>
    <row r="28" spans="2:7" ht="15.75" thickBot="1">
      <c r="B28" s="916" t="s">
        <v>1137</v>
      </c>
      <c r="C28" s="917"/>
      <c r="D28" s="917"/>
      <c r="E28" s="917"/>
      <c r="F28" s="918"/>
      <c r="G28" s="919"/>
    </row>
    <row r="29" spans="2:7" ht="30">
      <c r="B29" s="517" t="s">
        <v>1115</v>
      </c>
      <c r="C29" s="508"/>
      <c r="D29" s="480" t="s">
        <v>1116</v>
      </c>
      <c r="E29" s="480" t="s">
        <v>1117</v>
      </c>
      <c r="F29" s="383" t="s">
        <v>1118</v>
      </c>
      <c r="G29" s="481" t="s">
        <v>1138</v>
      </c>
    </row>
    <row r="30" spans="2:7" ht="22.5">
      <c r="B30" s="518" t="s">
        <v>1139</v>
      </c>
      <c r="C30" s="488"/>
      <c r="D30" s="383"/>
      <c r="E30" s="489"/>
      <c r="F30" s="383"/>
      <c r="G30" s="930">
        <f>SUM(F30:F38)</f>
        <v>0</v>
      </c>
    </row>
    <row r="31" spans="2:7">
      <c r="B31" s="935" t="s">
        <v>1140</v>
      </c>
      <c r="C31" s="488"/>
      <c r="D31" s="383"/>
      <c r="E31" s="489"/>
      <c r="F31" s="383"/>
      <c r="G31" s="928"/>
    </row>
    <row r="32" spans="2:7">
      <c r="B32" s="936"/>
      <c r="C32" s="488"/>
      <c r="D32" s="383"/>
      <c r="E32" s="489"/>
      <c r="F32" s="383"/>
      <c r="G32" s="928"/>
    </row>
    <row r="33" spans="2:7" ht="33.75">
      <c r="B33" s="519" t="s">
        <v>1141</v>
      </c>
      <c r="C33" s="488"/>
      <c r="D33" s="383"/>
      <c r="E33" s="489"/>
      <c r="F33" s="383"/>
      <c r="G33" s="928"/>
    </row>
    <row r="34" spans="2:7" ht="33.75">
      <c r="B34" s="519" t="s">
        <v>1142</v>
      </c>
      <c r="C34" s="488"/>
      <c r="D34" s="383"/>
      <c r="E34" s="489"/>
      <c r="F34" s="383"/>
      <c r="G34" s="928"/>
    </row>
    <row r="35" spans="2:7" ht="22.5">
      <c r="B35" s="519" t="s">
        <v>1143</v>
      </c>
      <c r="C35" s="488"/>
      <c r="D35" s="383"/>
      <c r="E35" s="489"/>
      <c r="F35" s="383"/>
      <c r="G35" s="928"/>
    </row>
    <row r="36" spans="2:7" ht="22.5">
      <c r="B36" s="515" t="s">
        <v>1144</v>
      </c>
      <c r="C36" s="488"/>
      <c r="D36" s="383"/>
      <c r="E36" s="489"/>
      <c r="F36" s="383"/>
      <c r="G36" s="928"/>
    </row>
    <row r="37" spans="2:7" ht="22.5">
      <c r="B37" s="520" t="s">
        <v>1145</v>
      </c>
      <c r="C37" s="490"/>
      <c r="D37" s="383"/>
      <c r="E37" s="486"/>
      <c r="F37" s="383"/>
      <c r="G37" s="928"/>
    </row>
    <row r="38" spans="2:7" ht="15.75" thickBot="1">
      <c r="B38" s="515" t="s">
        <v>1146</v>
      </c>
      <c r="C38" s="490"/>
      <c r="D38" s="383"/>
      <c r="E38" s="483"/>
      <c r="F38" s="383"/>
      <c r="G38" s="929"/>
    </row>
    <row r="39" spans="2:7" ht="15.75" thickBot="1">
      <c r="B39" s="916" t="s">
        <v>1147</v>
      </c>
      <c r="C39" s="917"/>
      <c r="D39" s="917"/>
      <c r="E39" s="917"/>
      <c r="F39" s="918"/>
      <c r="G39" s="919"/>
    </row>
    <row r="40" spans="2:7" ht="30">
      <c r="B40" s="517" t="s">
        <v>1115</v>
      </c>
      <c r="C40" s="508"/>
      <c r="D40" s="480" t="s">
        <v>1116</v>
      </c>
      <c r="E40" s="480" t="s">
        <v>1117</v>
      </c>
      <c r="F40" s="383" t="s">
        <v>1118</v>
      </c>
      <c r="G40" s="481" t="s">
        <v>1138</v>
      </c>
    </row>
    <row r="41" spans="2:7">
      <c r="B41" s="920" t="s">
        <v>1148</v>
      </c>
      <c r="C41" s="491"/>
      <c r="D41" s="383"/>
      <c r="E41" s="483"/>
      <c r="F41" s="383"/>
      <c r="G41" s="923">
        <f>SUM(F41:F47)</f>
        <v>0</v>
      </c>
    </row>
    <row r="42" spans="2:7">
      <c r="B42" s="921"/>
      <c r="C42" s="491"/>
      <c r="D42" s="383"/>
      <c r="E42" s="483"/>
      <c r="F42" s="383"/>
      <c r="G42" s="924"/>
    </row>
    <row r="43" spans="2:7">
      <c r="B43" s="922"/>
      <c r="C43" s="491"/>
      <c r="D43" s="383"/>
      <c r="E43" s="483"/>
      <c r="F43" s="383"/>
      <c r="G43" s="924"/>
    </row>
    <row r="44" spans="2:7" ht="22.5">
      <c r="B44" s="520" t="s">
        <v>1149</v>
      </c>
      <c r="C44" s="491"/>
      <c r="D44" s="383"/>
      <c r="E44" s="483"/>
      <c r="F44" s="383"/>
      <c r="G44" s="924"/>
    </row>
    <row r="45" spans="2:7">
      <c r="B45" s="920" t="s">
        <v>1131</v>
      </c>
      <c r="C45" s="491"/>
      <c r="D45" s="383"/>
      <c r="E45" s="483"/>
      <c r="F45" s="383"/>
      <c r="G45" s="924"/>
    </row>
    <row r="46" spans="2:7">
      <c r="B46" s="921"/>
      <c r="C46" s="491"/>
      <c r="D46" s="383"/>
      <c r="E46" s="483"/>
      <c r="F46" s="383"/>
      <c r="G46" s="924"/>
    </row>
    <row r="47" spans="2:7">
      <c r="B47" s="515" t="s">
        <v>1150</v>
      </c>
      <c r="C47" s="491"/>
      <c r="D47" s="383"/>
      <c r="E47" s="486"/>
      <c r="F47" s="492"/>
      <c r="G47" s="925"/>
    </row>
    <row r="48" spans="2:7" ht="15.75" thickBot="1"/>
    <row r="49" spans="2:7" ht="15.75" thickBot="1">
      <c r="B49" s="938" t="s">
        <v>1151</v>
      </c>
      <c r="C49" s="939"/>
      <c r="D49" s="939"/>
      <c r="E49" s="939"/>
      <c r="F49" s="939"/>
      <c r="G49" s="940"/>
    </row>
    <row r="50" spans="2:7" ht="30">
      <c r="B50" s="509" t="s">
        <v>1152</v>
      </c>
      <c r="C50" s="510"/>
      <c r="D50" s="493" t="s">
        <v>5</v>
      </c>
      <c r="E50" s="493" t="s">
        <v>28</v>
      </c>
      <c r="F50" s="6" t="s">
        <v>29</v>
      </c>
      <c r="G50" s="494" t="s">
        <v>1153</v>
      </c>
    </row>
    <row r="51" spans="2:7">
      <c r="B51" s="511" t="s">
        <v>1154</v>
      </c>
      <c r="C51" s="511"/>
      <c r="D51" s="383"/>
      <c r="E51" s="383"/>
      <c r="F51" s="495"/>
      <c r="G51" s="937">
        <f>SUM(F51:F52)</f>
        <v>0</v>
      </c>
    </row>
    <row r="52" spans="2:7">
      <c r="B52" s="512" t="s">
        <v>1137</v>
      </c>
      <c r="C52" s="512"/>
      <c r="D52" s="5"/>
      <c r="E52" s="383"/>
      <c r="F52" s="495"/>
      <c r="G52" s="937"/>
    </row>
    <row r="53" spans="2:7">
      <c r="B53" s="503"/>
      <c r="C53" s="503"/>
      <c r="D53" s="504"/>
      <c r="E53" s="505"/>
      <c r="F53" s="507"/>
      <c r="G53" s="506"/>
    </row>
    <row r="54" spans="2:7">
      <c r="B54" s="503"/>
      <c r="C54" s="503"/>
      <c r="D54" s="504"/>
      <c r="E54" s="505"/>
      <c r="F54" s="507"/>
      <c r="G54" s="506"/>
    </row>
    <row r="55" spans="2:7">
      <c r="B55" s="503"/>
      <c r="C55" s="503"/>
      <c r="D55" s="504"/>
      <c r="E55" s="505"/>
      <c r="F55" s="507"/>
      <c r="G55" s="506"/>
    </row>
    <row r="56" spans="2:7" ht="15.75" thickBot="1"/>
    <row r="57" spans="2:7" ht="19.5" thickBot="1">
      <c r="B57" s="931" t="s">
        <v>1155</v>
      </c>
      <c r="C57" s="931"/>
      <c r="D57" s="931"/>
      <c r="E57" s="931"/>
    </row>
    <row r="58" spans="2:7" ht="19.5" thickBot="1">
      <c r="B58" s="932"/>
      <c r="C58" s="932"/>
      <c r="D58" s="932"/>
      <c r="E58" s="932"/>
    </row>
    <row r="59" spans="2:7" ht="15.75" customHeight="1" thickBot="1">
      <c r="B59" s="941" t="s">
        <v>48</v>
      </c>
      <c r="C59" s="942" t="s">
        <v>3</v>
      </c>
      <c r="D59" s="942" t="s">
        <v>63</v>
      </c>
      <c r="E59" s="933" t="s">
        <v>367</v>
      </c>
    </row>
    <row r="60" spans="2:7" ht="15.75" customHeight="1" thickBot="1">
      <c r="B60" s="941"/>
      <c r="C60" s="942"/>
      <c r="D60" s="942"/>
      <c r="E60" s="934"/>
    </row>
    <row r="61" spans="2:7" ht="30.75" thickBot="1">
      <c r="B61" s="521" t="s">
        <v>1167</v>
      </c>
      <c r="C61" s="522">
        <v>32</v>
      </c>
      <c r="D61" s="522">
        <v>32</v>
      </c>
      <c r="E61" s="457">
        <f t="shared" ref="E61:E65" si="0">+D61*100/C61</f>
        <v>100</v>
      </c>
    </row>
    <row r="62" spans="2:7" ht="30.75" thickBot="1">
      <c r="B62" s="521" t="s">
        <v>1168</v>
      </c>
      <c r="C62" s="522">
        <v>10</v>
      </c>
      <c r="D62" s="522">
        <v>10</v>
      </c>
      <c r="E62" s="457">
        <f t="shared" si="0"/>
        <v>100</v>
      </c>
    </row>
    <row r="63" spans="2:7" ht="30.75" thickBot="1">
      <c r="B63" s="521" t="s">
        <v>1169</v>
      </c>
      <c r="C63" s="522">
        <v>35</v>
      </c>
      <c r="D63" s="522">
        <v>35</v>
      </c>
      <c r="E63" s="457">
        <f t="shared" si="0"/>
        <v>100</v>
      </c>
    </row>
    <row r="64" spans="2:7" ht="30.75" thickBot="1">
      <c r="B64" s="521" t="s">
        <v>1170</v>
      </c>
      <c r="C64" s="522">
        <v>4</v>
      </c>
      <c r="D64" s="522">
        <v>4</v>
      </c>
      <c r="E64" s="457">
        <f t="shared" si="0"/>
        <v>100</v>
      </c>
    </row>
    <row r="65" spans="2:5" ht="45.75" thickBot="1">
      <c r="B65" s="521" t="s">
        <v>1171</v>
      </c>
      <c r="C65" s="522">
        <v>33</v>
      </c>
      <c r="D65" s="522">
        <v>33</v>
      </c>
      <c r="E65" s="457">
        <f t="shared" si="0"/>
        <v>100</v>
      </c>
    </row>
    <row r="66" spans="2:5" ht="30.75" thickBot="1">
      <c r="B66" s="521" t="s">
        <v>1172</v>
      </c>
      <c r="C66" s="522">
        <v>4</v>
      </c>
      <c r="D66" s="522">
        <v>4</v>
      </c>
      <c r="E66" s="457">
        <f>+D66*100/C66</f>
        <v>100</v>
      </c>
    </row>
    <row r="67" spans="2:5" ht="30.75" thickBot="1">
      <c r="B67" s="521" t="s">
        <v>1173</v>
      </c>
      <c r="C67" s="522">
        <v>100</v>
      </c>
      <c r="D67" s="522">
        <v>100</v>
      </c>
      <c r="E67" s="457">
        <f t="shared" ref="E67:E76" si="1">+D67*100/C67</f>
        <v>100</v>
      </c>
    </row>
    <row r="68" spans="2:5" ht="30.75" thickBot="1">
      <c r="B68" s="521" t="s">
        <v>1174</v>
      </c>
      <c r="C68" s="522">
        <v>100</v>
      </c>
      <c r="D68" s="522">
        <v>99</v>
      </c>
      <c r="E68" s="457">
        <f t="shared" si="1"/>
        <v>99</v>
      </c>
    </row>
    <row r="69" spans="2:5" ht="45.75" thickBot="1">
      <c r="B69" s="521" t="s">
        <v>1175</v>
      </c>
      <c r="C69" s="522">
        <v>23</v>
      </c>
      <c r="D69" s="522">
        <v>19</v>
      </c>
      <c r="E69" s="457">
        <f t="shared" si="1"/>
        <v>82.608695652173907</v>
      </c>
    </row>
    <row r="70" spans="2:5" ht="30.75" thickBot="1">
      <c r="B70" s="521" t="s">
        <v>1176</v>
      </c>
      <c r="C70" s="522">
        <v>14</v>
      </c>
      <c r="D70" s="522">
        <v>14</v>
      </c>
      <c r="E70" s="457">
        <f t="shared" si="1"/>
        <v>100</v>
      </c>
    </row>
    <row r="71" spans="2:5" ht="30.75" thickBot="1">
      <c r="B71" s="521" t="s">
        <v>1177</v>
      </c>
      <c r="C71" s="522">
        <v>100</v>
      </c>
      <c r="D71" s="522">
        <v>100</v>
      </c>
      <c r="E71" s="457">
        <f t="shared" si="1"/>
        <v>100</v>
      </c>
    </row>
    <row r="72" spans="2:5" ht="45.75" thickBot="1">
      <c r="B72" s="521" t="s">
        <v>1178</v>
      </c>
      <c r="C72" s="522">
        <v>12</v>
      </c>
      <c r="D72" s="522">
        <v>12</v>
      </c>
      <c r="E72" s="457">
        <f t="shared" si="1"/>
        <v>100</v>
      </c>
    </row>
    <row r="73" spans="2:5" ht="30.75" thickBot="1">
      <c r="B73" s="521" t="s">
        <v>1179</v>
      </c>
      <c r="C73" s="522">
        <v>12</v>
      </c>
      <c r="D73" s="522">
        <v>12</v>
      </c>
      <c r="E73" s="457">
        <f t="shared" si="1"/>
        <v>100</v>
      </c>
    </row>
    <row r="74" spans="2:5" ht="30.75" thickBot="1">
      <c r="B74" s="521" t="s">
        <v>1180</v>
      </c>
      <c r="C74" s="522">
        <v>18</v>
      </c>
      <c r="D74" s="522">
        <v>18</v>
      </c>
      <c r="E74" s="457">
        <f t="shared" si="1"/>
        <v>100</v>
      </c>
    </row>
    <row r="75" spans="2:5" ht="45.75" thickBot="1">
      <c r="B75" s="521" t="s">
        <v>1181</v>
      </c>
      <c r="C75" s="522">
        <v>4</v>
      </c>
      <c r="D75" s="522">
        <v>4</v>
      </c>
      <c r="E75" s="457">
        <f t="shared" si="1"/>
        <v>100</v>
      </c>
    </row>
    <row r="76" spans="2:5" ht="30.75" thickBot="1">
      <c r="B76" s="521" t="s">
        <v>1182</v>
      </c>
      <c r="C76" s="522">
        <v>3</v>
      </c>
      <c r="D76" s="522">
        <v>3</v>
      </c>
      <c r="E76" s="457">
        <f t="shared" si="1"/>
        <v>100</v>
      </c>
    </row>
    <row r="77" spans="2:5" ht="30" customHeight="1" thickBot="1">
      <c r="B77" s="523" t="s">
        <v>29</v>
      </c>
      <c r="C77" s="523"/>
      <c r="D77" s="523"/>
      <c r="E77" s="526">
        <f>AVERAGE(E61:E76)</f>
        <v>98.850543478260875</v>
      </c>
    </row>
  </sheetData>
  <mergeCells count="23">
    <mergeCell ref="B57:E57"/>
    <mergeCell ref="B58:E58"/>
    <mergeCell ref="E59:E60"/>
    <mergeCell ref="B31:B32"/>
    <mergeCell ref="G51:G52"/>
    <mergeCell ref="B49:G49"/>
    <mergeCell ref="B59:B60"/>
    <mergeCell ref="D59:D60"/>
    <mergeCell ref="C59:C60"/>
    <mergeCell ref="B3:E3"/>
    <mergeCell ref="B2:G2"/>
    <mergeCell ref="B39:G39"/>
    <mergeCell ref="B41:B43"/>
    <mergeCell ref="G41:G47"/>
    <mergeCell ref="B45:B46"/>
    <mergeCell ref="B4:G4"/>
    <mergeCell ref="B6:B7"/>
    <mergeCell ref="G6:G27"/>
    <mergeCell ref="B16:B18"/>
    <mergeCell ref="B22:B23"/>
    <mergeCell ref="B25:B26"/>
    <mergeCell ref="B28:G28"/>
    <mergeCell ref="G30:G3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2"/>
  <sheetViews>
    <sheetView zoomScaleNormal="100" workbookViewId="0">
      <pane xSplit="2" ySplit="5" topLeftCell="C6" activePane="bottomRight" state="frozen"/>
      <selection pane="topRight" activeCell="C1" sqref="C1"/>
      <selection pane="bottomLeft" activeCell="A6" sqref="A6"/>
      <selection pane="bottomRight" activeCell="E39" sqref="E39"/>
    </sheetView>
  </sheetViews>
  <sheetFormatPr baseColWidth="10" defaultRowHeight="12"/>
  <cols>
    <col min="1" max="1" width="3.140625" style="49" customWidth="1"/>
    <col min="2" max="2" width="25.140625" style="49" customWidth="1"/>
    <col min="3" max="3" width="16.42578125" style="49" customWidth="1"/>
    <col min="4" max="4" width="18.140625" style="49" customWidth="1"/>
    <col min="5" max="5" width="15.85546875" style="49" customWidth="1"/>
    <col min="6" max="6" width="7.140625" style="49" customWidth="1"/>
    <col min="7" max="7" width="40.7109375" style="49" customWidth="1"/>
    <col min="8" max="8" width="21.140625" style="49" customWidth="1"/>
    <col min="9" max="9" width="5" style="49" customWidth="1"/>
    <col min="10" max="11" width="11.42578125" style="49"/>
    <col min="12" max="12" width="14.28515625" style="49" customWidth="1"/>
    <col min="13" max="16384" width="11.42578125" style="49"/>
  </cols>
  <sheetData>
    <row r="1" spans="2:10" ht="12.75" thickBot="1"/>
    <row r="2" spans="2:10" ht="16.5" thickBot="1">
      <c r="B2" s="667" t="s">
        <v>379</v>
      </c>
      <c r="C2" s="668"/>
      <c r="D2" s="668"/>
      <c r="E2" s="669"/>
      <c r="G2" s="670" t="s">
        <v>380</v>
      </c>
      <c r="H2" s="671"/>
      <c r="I2"/>
      <c r="J2"/>
    </row>
    <row r="3" spans="2:10" ht="15">
      <c r="B3" s="672" t="s">
        <v>381</v>
      </c>
      <c r="C3" s="674" t="s">
        <v>382</v>
      </c>
      <c r="D3" s="674"/>
      <c r="E3" s="675" t="s">
        <v>383</v>
      </c>
      <c r="G3" s="676" t="s">
        <v>381</v>
      </c>
      <c r="H3" s="676" t="s">
        <v>384</v>
      </c>
      <c r="I3"/>
    </row>
    <row r="4" spans="2:10" ht="30">
      <c r="B4" s="673"/>
      <c r="C4" s="654" t="s">
        <v>385</v>
      </c>
      <c r="D4" s="654" t="s">
        <v>386</v>
      </c>
      <c r="E4" s="672"/>
      <c r="G4" s="676"/>
      <c r="H4" s="676"/>
      <c r="I4"/>
    </row>
    <row r="5" spans="2:10" ht="15">
      <c r="B5" s="65"/>
      <c r="C5" s="66"/>
      <c r="D5" s="66"/>
      <c r="E5" s="67"/>
      <c r="G5" s="68"/>
      <c r="H5" s="68"/>
      <c r="I5"/>
    </row>
    <row r="6" spans="2:10" ht="15">
      <c r="B6" s="626" t="s">
        <v>387</v>
      </c>
      <c r="C6" s="630">
        <f>+[1]AMAZONAS!$Y$9</f>
        <v>84.240032237681334</v>
      </c>
      <c r="D6" s="630">
        <f>+[2]AMAZONAS!$Y$9</f>
        <v>94.943453365092708</v>
      </c>
      <c r="E6" s="627">
        <f t="shared" ref="E6:E37" si="0">AVERAGE(C6:D6)</f>
        <v>89.591742801387028</v>
      </c>
      <c r="G6" s="628" t="s">
        <v>394</v>
      </c>
      <c r="H6" s="629">
        <v>96.988459253693918</v>
      </c>
      <c r="I6"/>
    </row>
    <row r="7" spans="2:10" ht="15">
      <c r="B7" s="628" t="s">
        <v>389</v>
      </c>
      <c r="C7" s="631">
        <f>+[1]ANTIOQUIA!$Y$9</f>
        <v>94.140550476936056</v>
      </c>
      <c r="D7" s="631">
        <f>+[2]ANTIOQUIA!$Y$9</f>
        <v>87.566744549588861</v>
      </c>
      <c r="E7" s="629">
        <f t="shared" si="0"/>
        <v>90.853647513262459</v>
      </c>
      <c r="G7" s="626" t="s">
        <v>396</v>
      </c>
      <c r="H7" s="627">
        <v>96.644573982972801</v>
      </c>
      <c r="I7"/>
    </row>
    <row r="8" spans="2:10" ht="15">
      <c r="B8" s="626" t="s">
        <v>390</v>
      </c>
      <c r="C8" s="630">
        <f>+[1]ARAUCA!$Y$9</f>
        <v>86.395709998166581</v>
      </c>
      <c r="D8" s="630">
        <f>+[2]ARAUCA!$Y$9</f>
        <v>96.910425101214585</v>
      </c>
      <c r="E8" s="627">
        <f t="shared" si="0"/>
        <v>91.653067549690576</v>
      </c>
      <c r="G8" s="626" t="s">
        <v>406</v>
      </c>
      <c r="H8" s="627">
        <v>96.470169121807061</v>
      </c>
      <c r="I8"/>
    </row>
    <row r="9" spans="2:10" ht="15">
      <c r="B9" s="628" t="s">
        <v>392</v>
      </c>
      <c r="C9" s="631">
        <f>+[1]ATLANTICO!$Y$9</f>
        <v>87.873522482162755</v>
      </c>
      <c r="D9" s="631">
        <f>+[2]ATLANTICO!$Y$9</f>
        <v>90.661331347822497</v>
      </c>
      <c r="E9" s="629">
        <f t="shared" si="0"/>
        <v>89.267426914992626</v>
      </c>
      <c r="G9" s="628" t="s">
        <v>395</v>
      </c>
      <c r="H9" s="629">
        <v>95.511033512600861</v>
      </c>
      <c r="I9"/>
    </row>
    <row r="10" spans="2:10" ht="15">
      <c r="B10" s="626" t="s">
        <v>393</v>
      </c>
      <c r="C10" s="630">
        <f>+[1]BOLIVAR!$Y$9</f>
        <v>74.412318726558027</v>
      </c>
      <c r="D10" s="630">
        <f>+[2]BOLIVAR!$Y$9</f>
        <v>94.454729602893437</v>
      </c>
      <c r="E10" s="627">
        <f t="shared" si="0"/>
        <v>84.433524164725725</v>
      </c>
      <c r="G10" s="626" t="s">
        <v>407</v>
      </c>
      <c r="H10" s="627">
        <v>95.238735674761841</v>
      </c>
      <c r="I10"/>
    </row>
    <row r="11" spans="2:10" ht="15">
      <c r="B11" s="628" t="s">
        <v>395</v>
      </c>
      <c r="C11" s="631">
        <f>+[1]BOYACA!$Y$9</f>
        <v>91.524150358535067</v>
      </c>
      <c r="D11" s="631">
        <f>+[2]BOYACA!$Y$9</f>
        <v>99.497916666666654</v>
      </c>
      <c r="E11" s="629">
        <f t="shared" si="0"/>
        <v>95.511033512600861</v>
      </c>
      <c r="G11" s="626" t="s">
        <v>399</v>
      </c>
      <c r="H11" s="627">
        <v>95.178883826555648</v>
      </c>
      <c r="I11"/>
    </row>
    <row r="12" spans="2:10" ht="15">
      <c r="B12" s="626" t="s">
        <v>391</v>
      </c>
      <c r="C12" s="630">
        <f>+[1]CALDAS!$Y$9</f>
        <v>88.419116065191275</v>
      </c>
      <c r="D12" s="630">
        <f>+[2]CALDAS!$Y$9</f>
        <v>93.902994397904507</v>
      </c>
      <c r="E12" s="627">
        <f t="shared" si="0"/>
        <v>91.161055231547891</v>
      </c>
      <c r="G12" s="628" t="s">
        <v>413</v>
      </c>
      <c r="H12" s="629">
        <v>94.463747697223525</v>
      </c>
      <c r="I12"/>
    </row>
    <row r="13" spans="2:10" ht="15">
      <c r="B13" s="628" t="s">
        <v>398</v>
      </c>
      <c r="C13" s="631">
        <f>+[1]CAQUETA!$Y$9</f>
        <v>91.326461841249824</v>
      </c>
      <c r="D13" s="631">
        <f>+[2]CAQUETA!$Y$9</f>
        <v>94.14420490774657</v>
      </c>
      <c r="E13" s="629">
        <f t="shared" si="0"/>
        <v>92.735333374498197</v>
      </c>
      <c r="G13" s="628" t="s">
        <v>414</v>
      </c>
      <c r="H13" s="629">
        <v>94.252614473398324</v>
      </c>
      <c r="I13"/>
    </row>
    <row r="14" spans="2:10" ht="15">
      <c r="B14" s="626" t="s">
        <v>400</v>
      </c>
      <c r="C14" s="630">
        <f>+[1]CASANARE!$Y$9</f>
        <v>87.158913880078586</v>
      </c>
      <c r="D14" s="630">
        <f>+[2]CASANARE!$Y$9</f>
        <v>91.637538091099344</v>
      </c>
      <c r="E14" s="627">
        <f t="shared" si="0"/>
        <v>89.398225985588965</v>
      </c>
      <c r="G14" s="628" t="s">
        <v>401</v>
      </c>
      <c r="H14" s="629">
        <v>93.895700370107704</v>
      </c>
      <c r="I14"/>
    </row>
    <row r="15" spans="2:10" ht="15">
      <c r="B15" s="628" t="s">
        <v>401</v>
      </c>
      <c r="C15" s="631">
        <f>+[1]CAUCA!$Y$9</f>
        <v>92.610273517201762</v>
      </c>
      <c r="D15" s="631">
        <f>+[2]CAUCA!$Y$9</f>
        <v>95.181127223013632</v>
      </c>
      <c r="E15" s="629">
        <f t="shared" si="0"/>
        <v>93.895700370107704</v>
      </c>
      <c r="G15" s="626" t="s">
        <v>411</v>
      </c>
      <c r="H15" s="627">
        <v>93.466575611566896</v>
      </c>
      <c r="I15"/>
    </row>
    <row r="16" spans="2:10" ht="15">
      <c r="B16" s="626" t="s">
        <v>403</v>
      </c>
      <c r="C16" s="630">
        <v>78.681885417035062</v>
      </c>
      <c r="D16" s="630">
        <f>+[2]CESAR!$Y$9</f>
        <v>83.959799905676945</v>
      </c>
      <c r="E16" s="627">
        <f t="shared" si="0"/>
        <v>81.320842661356011</v>
      </c>
      <c r="G16" s="628" t="s">
        <v>416</v>
      </c>
      <c r="H16" s="629">
        <v>93.307802101612296</v>
      </c>
      <c r="I16"/>
    </row>
    <row r="17" spans="2:11" ht="15">
      <c r="B17" s="628" t="s">
        <v>404</v>
      </c>
      <c r="C17" s="631">
        <f>+[1]CHOCO!$Y$9</f>
        <v>81.199114358479804</v>
      </c>
      <c r="D17" s="631">
        <f>+[2]CHOCÓ!$Y$9</f>
        <v>84.003809523809522</v>
      </c>
      <c r="E17" s="629">
        <f t="shared" si="0"/>
        <v>82.601461941144663</v>
      </c>
      <c r="G17" s="628" t="s">
        <v>28</v>
      </c>
      <c r="H17" s="629">
        <v>93.103264247278076</v>
      </c>
      <c r="I17"/>
    </row>
    <row r="18" spans="2:11" ht="15">
      <c r="B18" s="626" t="s">
        <v>388</v>
      </c>
      <c r="C18" s="630">
        <f>+[1]CORDOBA!$Y$9</f>
        <v>89.380821022244817</v>
      </c>
      <c r="D18" s="630">
        <f>+[2]CORDOBA!$Y$9</f>
        <v>89.41662346855793</v>
      </c>
      <c r="E18" s="627">
        <f t="shared" si="0"/>
        <v>89.398722245401373</v>
      </c>
      <c r="G18" s="628" t="s">
        <v>409</v>
      </c>
      <c r="H18" s="629">
        <v>93.091392618204239</v>
      </c>
      <c r="I18"/>
    </row>
    <row r="19" spans="2:11" ht="15">
      <c r="B19" s="628" t="s">
        <v>402</v>
      </c>
      <c r="C19" s="631">
        <f>+[1]CUNDINAMARCA!$Y$9</f>
        <v>88.864211518750636</v>
      </c>
      <c r="D19" s="631">
        <f>+[2]CUNDINAMARCA!$Y$9</f>
        <v>95.75498388700548</v>
      </c>
      <c r="E19" s="629">
        <f t="shared" si="0"/>
        <v>92.309597702878051</v>
      </c>
      <c r="G19" s="628" t="s">
        <v>398</v>
      </c>
      <c r="H19" s="629">
        <v>92.735333374498197</v>
      </c>
      <c r="I19"/>
    </row>
    <row r="20" spans="2:11" ht="15">
      <c r="B20" s="626" t="s">
        <v>407</v>
      </c>
      <c r="C20" s="630">
        <f>+[1]GUAINIA!$Y$9</f>
        <v>92.625664644473872</v>
      </c>
      <c r="D20" s="630">
        <f>+[2]GUAINIA!$Y$9</f>
        <v>97.851806705049796</v>
      </c>
      <c r="E20" s="627">
        <f t="shared" si="0"/>
        <v>95.238735674761841</v>
      </c>
      <c r="G20" s="628" t="s">
        <v>402</v>
      </c>
      <c r="H20" s="629">
        <v>92.309597702878051</v>
      </c>
      <c r="I20"/>
      <c r="K20" s="49" t="s">
        <v>368</v>
      </c>
    </row>
    <row r="21" spans="2:11" ht="15">
      <c r="B21" s="628" t="s">
        <v>409</v>
      </c>
      <c r="C21" s="631">
        <f>+[1]GUAVIARE!$Y$9</f>
        <v>89.15932380505231</v>
      </c>
      <c r="D21" s="631">
        <f>+[2]GUAVIARE!$Y$9</f>
        <v>97.023461431356168</v>
      </c>
      <c r="E21" s="629">
        <f t="shared" si="0"/>
        <v>93.091392618204239</v>
      </c>
      <c r="G21" s="626" t="s">
        <v>415</v>
      </c>
      <c r="H21" s="627">
        <v>92.045987600013348</v>
      </c>
      <c r="I21"/>
    </row>
    <row r="22" spans="2:11" ht="15">
      <c r="B22" s="626" t="s">
        <v>411</v>
      </c>
      <c r="C22" s="630">
        <f>+[1]GUAJIRA!$Y$9</f>
        <v>90.37030953704209</v>
      </c>
      <c r="D22" s="630">
        <f>+[2]GUAJIRA!$Y$9</f>
        <v>96.562841686091687</v>
      </c>
      <c r="E22" s="627">
        <f t="shared" si="0"/>
        <v>93.466575611566896</v>
      </c>
      <c r="G22" s="626" t="s">
        <v>390</v>
      </c>
      <c r="H22" s="627">
        <v>91.653067549690576</v>
      </c>
      <c r="I22"/>
    </row>
    <row r="23" spans="2:11" ht="15">
      <c r="B23" s="628" t="s">
        <v>413</v>
      </c>
      <c r="C23" s="631">
        <f>+[1]HUILA!$Y$9</f>
        <v>90.340952252252265</v>
      </c>
      <c r="D23" s="631">
        <f>+[2]HUILA!$Y$9</f>
        <v>98.586543142194785</v>
      </c>
      <c r="E23" s="629">
        <f t="shared" si="0"/>
        <v>94.463747697223525</v>
      </c>
      <c r="G23" s="626" t="s">
        <v>391</v>
      </c>
      <c r="H23" s="627">
        <v>91.161055231547891</v>
      </c>
      <c r="I23"/>
    </row>
    <row r="24" spans="2:11" ht="15">
      <c r="B24" s="626" t="s">
        <v>405</v>
      </c>
      <c r="C24" s="630">
        <f>+[1]MAGDALENA!$Y$9</f>
        <v>75.586961233190436</v>
      </c>
      <c r="D24" s="630">
        <f>+[2]MAGDALENA!$Y$9</f>
        <v>85.592095617336298</v>
      </c>
      <c r="E24" s="627">
        <f t="shared" si="0"/>
        <v>80.589528425263367</v>
      </c>
      <c r="G24" s="628" t="s">
        <v>410</v>
      </c>
      <c r="H24" s="629">
        <v>90.987599230497409</v>
      </c>
      <c r="I24"/>
    </row>
    <row r="25" spans="2:11" ht="15">
      <c r="B25" s="628" t="s">
        <v>28</v>
      </c>
      <c r="C25" s="631">
        <f>+[1]META!$Y$9</f>
        <v>90.201689126343751</v>
      </c>
      <c r="D25" s="631">
        <f>+[2]META!$Y$9</f>
        <v>96.004839368212416</v>
      </c>
      <c r="E25" s="629">
        <f t="shared" si="0"/>
        <v>93.103264247278076</v>
      </c>
      <c r="G25" s="626" t="s">
        <v>408</v>
      </c>
      <c r="H25" s="627">
        <v>90.909133869871013</v>
      </c>
      <c r="I25"/>
    </row>
    <row r="26" spans="2:11" ht="15">
      <c r="B26" s="626" t="s">
        <v>408</v>
      </c>
      <c r="C26" s="630">
        <f>+[1]NARIÑO!$Y$9</f>
        <v>87.442732148508099</v>
      </c>
      <c r="D26" s="630">
        <f>+[2]NARIÑO!$Y$9</f>
        <v>94.375535591233927</v>
      </c>
      <c r="E26" s="627">
        <f t="shared" si="0"/>
        <v>90.909133869871013</v>
      </c>
      <c r="G26" s="628" t="s">
        <v>389</v>
      </c>
      <c r="H26" s="629">
        <v>90.853647513262459</v>
      </c>
      <c r="I26"/>
    </row>
    <row r="27" spans="2:11" ht="15">
      <c r="B27" s="628" t="s">
        <v>414</v>
      </c>
      <c r="C27" s="631">
        <f>+'[1]NORTE DE SANTANDER'!$Y$9</f>
        <v>91.307933934117017</v>
      </c>
      <c r="D27" s="631">
        <f>+'[3]NORTE DE SANTANDER'!$Y$9</f>
        <v>97.197295012679632</v>
      </c>
      <c r="E27" s="629">
        <f t="shared" si="0"/>
        <v>94.252614473398324</v>
      </c>
      <c r="G27" s="626" t="s">
        <v>387</v>
      </c>
      <c r="H27" s="627">
        <v>89.591742801387028</v>
      </c>
      <c r="I27"/>
    </row>
    <row r="28" spans="2:11" ht="15">
      <c r="B28" s="626" t="s">
        <v>406</v>
      </c>
      <c r="C28" s="630">
        <f>+[1]PUTUMAYO!$Y$9</f>
        <v>96.128954136502301</v>
      </c>
      <c r="D28" s="630">
        <f>+[2]PUTUMAYO!$Y$9</f>
        <v>96.81138410711182</v>
      </c>
      <c r="E28" s="627">
        <f t="shared" si="0"/>
        <v>96.470169121807061</v>
      </c>
      <c r="G28" s="628" t="s">
        <v>397</v>
      </c>
      <c r="H28" s="629">
        <v>89.520222668225102</v>
      </c>
      <c r="I28"/>
    </row>
    <row r="29" spans="2:11" ht="15">
      <c r="B29" s="628" t="s">
        <v>416</v>
      </c>
      <c r="C29" s="631">
        <f>+[1]QUINDIO!$Y$9</f>
        <v>93.785735354462616</v>
      </c>
      <c r="D29" s="631">
        <f>+[2]QUINDIO!$Y$9</f>
        <v>92.829868848761976</v>
      </c>
      <c r="E29" s="629">
        <f t="shared" si="0"/>
        <v>93.307802101612296</v>
      </c>
      <c r="G29" s="626" t="s">
        <v>388</v>
      </c>
      <c r="H29" s="627">
        <v>89.398722245401373</v>
      </c>
      <c r="I29"/>
    </row>
    <row r="30" spans="2:11" ht="15">
      <c r="B30" s="626" t="s">
        <v>415</v>
      </c>
      <c r="C30" s="630">
        <f>+[1]RISARALDA!$Y$9</f>
        <v>89.014805174967051</v>
      </c>
      <c r="D30" s="630">
        <f>+[2]RISARALDA!$Y$9</f>
        <v>95.077170025059658</v>
      </c>
      <c r="E30" s="627">
        <f t="shared" si="0"/>
        <v>92.045987600013348</v>
      </c>
      <c r="G30" s="626" t="s">
        <v>400</v>
      </c>
      <c r="H30" s="627">
        <v>89.398225985588965</v>
      </c>
      <c r="I30"/>
    </row>
    <row r="31" spans="2:11" ht="15">
      <c r="B31" s="628" t="s">
        <v>417</v>
      </c>
      <c r="C31" s="631">
        <f>+'[1]SAN ANDRES'!$Y$9</f>
        <v>59.705916666666667</v>
      </c>
      <c r="D31" s="631">
        <f>+'[2]SAN ANDRES'!$Y$9</f>
        <v>89.787900195868943</v>
      </c>
      <c r="E31" s="629">
        <f t="shared" si="0"/>
        <v>74.746908431267798</v>
      </c>
      <c r="G31" s="628" t="s">
        <v>392</v>
      </c>
      <c r="H31" s="629">
        <v>89.267426914992626</v>
      </c>
      <c r="I31"/>
    </row>
    <row r="32" spans="2:11" ht="15">
      <c r="B32" s="626" t="s">
        <v>399</v>
      </c>
      <c r="C32" s="630">
        <f>+[1]SANTANDER!$Y$9</f>
        <v>92.263189154686657</v>
      </c>
      <c r="D32" s="630">
        <f>+[2]SANTANDER!$Y$9</f>
        <v>98.094578498424653</v>
      </c>
      <c r="E32" s="627">
        <f t="shared" si="0"/>
        <v>95.178883826555648</v>
      </c>
      <c r="G32" s="626" t="s">
        <v>412</v>
      </c>
      <c r="H32" s="627">
        <v>88.462229787925764</v>
      </c>
      <c r="I32"/>
    </row>
    <row r="33" spans="2:12" ht="15">
      <c r="B33" s="628" t="s">
        <v>397</v>
      </c>
      <c r="C33" s="631">
        <f>+[1]SUCRE!$Y$9</f>
        <v>90.217164078028873</v>
      </c>
      <c r="D33" s="631">
        <f>+[2]SUCRE!$Y$9</f>
        <v>88.823281258421346</v>
      </c>
      <c r="E33" s="629">
        <f t="shared" si="0"/>
        <v>89.520222668225102</v>
      </c>
      <c r="G33" s="626" t="s">
        <v>393</v>
      </c>
      <c r="H33" s="627">
        <v>84.433524164725725</v>
      </c>
      <c r="I33"/>
    </row>
    <row r="34" spans="2:12" ht="15">
      <c r="B34" s="626" t="s">
        <v>412</v>
      </c>
      <c r="C34" s="630">
        <f>+[1]TOLIMA!$Y$9</f>
        <v>87.26491360075309</v>
      </c>
      <c r="D34" s="630">
        <f>+[2]TOLIMA!$Y$9</f>
        <v>89.659545975098453</v>
      </c>
      <c r="E34" s="627">
        <f t="shared" si="0"/>
        <v>88.462229787925764</v>
      </c>
      <c r="G34" s="628" t="s">
        <v>404</v>
      </c>
      <c r="H34" s="629">
        <v>82.601461941144663</v>
      </c>
      <c r="I34"/>
    </row>
    <row r="35" spans="2:12" ht="15">
      <c r="B35" s="628" t="s">
        <v>394</v>
      </c>
      <c r="C35" s="631">
        <f>+'[1]VALLE DEL CAUCA'!$Y$9</f>
        <v>96.500993732045941</v>
      </c>
      <c r="D35" s="631">
        <f>+'[2]VALLE DEL CAUCA'!$Y$9</f>
        <v>97.475924775341909</v>
      </c>
      <c r="E35" s="629">
        <f t="shared" si="0"/>
        <v>96.988459253693918</v>
      </c>
      <c r="G35" s="626" t="s">
        <v>403</v>
      </c>
      <c r="H35" s="627">
        <v>81.320842661356011</v>
      </c>
      <c r="I35"/>
      <c r="J35"/>
      <c r="K35"/>
      <c r="L35"/>
    </row>
    <row r="36" spans="2:12" ht="15">
      <c r="B36" s="626" t="s">
        <v>396</v>
      </c>
      <c r="C36" s="630">
        <f>+[1]VAUPES!$Y$9</f>
        <v>93.289147965945602</v>
      </c>
      <c r="D36" s="630">
        <f>+[2]VAUPES!$Y$9</f>
        <v>100</v>
      </c>
      <c r="E36" s="627">
        <f t="shared" si="0"/>
        <v>96.644573982972801</v>
      </c>
      <c r="G36" s="626" t="s">
        <v>405</v>
      </c>
      <c r="H36" s="627">
        <v>80.589528425263367</v>
      </c>
      <c r="I36"/>
      <c r="J36"/>
      <c r="K36"/>
      <c r="L36"/>
    </row>
    <row r="37" spans="2:12" ht="15">
      <c r="B37" s="632" t="s">
        <v>410</v>
      </c>
      <c r="C37" s="633">
        <f>+[1]VICHADA!$Y$9</f>
        <v>85.963802449598816</v>
      </c>
      <c r="D37" s="634">
        <f>+'[2]VICHADA '!$Y$9</f>
        <v>96.011396011396016</v>
      </c>
      <c r="E37" s="635">
        <f t="shared" si="0"/>
        <v>90.987599230497409</v>
      </c>
      <c r="G37" s="632" t="s">
        <v>417</v>
      </c>
      <c r="H37" s="635">
        <v>74.746908431267798</v>
      </c>
      <c r="I37"/>
      <c r="J37"/>
      <c r="K37"/>
      <c r="L37"/>
    </row>
    <row r="38" spans="2:12" ht="15">
      <c r="B38" s="662"/>
      <c r="C38" s="663"/>
      <c r="D38" s="663"/>
      <c r="E38" s="664"/>
      <c r="G38" s="632"/>
      <c r="H38" s="635"/>
      <c r="I38"/>
      <c r="J38"/>
      <c r="K38"/>
      <c r="L38"/>
    </row>
    <row r="39" spans="2:12">
      <c r="G39" s="69" t="s">
        <v>418</v>
      </c>
      <c r="H39" s="69" t="s">
        <v>419</v>
      </c>
    </row>
    <row r="40" spans="2:12">
      <c r="G40" s="70" t="s">
        <v>420</v>
      </c>
      <c r="H40" s="70" t="s">
        <v>421</v>
      </c>
    </row>
    <row r="41" spans="2:12">
      <c r="G41" s="71" t="s">
        <v>422</v>
      </c>
      <c r="H41" s="71" t="s">
        <v>423</v>
      </c>
    </row>
    <row r="42" spans="2:12">
      <c r="G42" s="72" t="s">
        <v>424</v>
      </c>
      <c r="H42" s="72" t="s">
        <v>425</v>
      </c>
    </row>
  </sheetData>
  <sortState ref="G6:H37">
    <sortCondition descending="1" ref="H6:H37"/>
  </sortState>
  <mergeCells count="7">
    <mergeCell ref="B2:E2"/>
    <mergeCell ref="G2:H2"/>
    <mergeCell ref="B3:B4"/>
    <mergeCell ref="C3:D3"/>
    <mergeCell ref="E3:E4"/>
    <mergeCell ref="G3:G4"/>
    <mergeCell ref="H3:H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4" id="{D0B1797D-4D4D-475A-8186-F429B268ED79}">
            <x14:iconSet iconSet="4TrafficLights" custom="1">
              <x14:cfvo type="percent">
                <xm:f>0</xm:f>
              </x14:cfvo>
              <x14:cfvo type="num">
                <xm:f>65</xm:f>
              </x14:cfvo>
              <x14:cfvo type="num">
                <xm:f>80</xm:f>
              </x14:cfvo>
              <x14:cfvo type="num">
                <xm:f>95</xm:f>
              </x14:cfvo>
              <x14:cfIcon iconSet="4RedToBlack" iconId="3"/>
              <x14:cfIcon iconSet="3TrafficLights1" iconId="0"/>
              <x14:cfIcon iconSet="3TrafficLights1" iconId="1"/>
              <x14:cfIcon iconSet="3TrafficLights1" iconId="2"/>
            </x14:iconSet>
          </x14:cfRule>
          <xm:sqref>E6:E38</xm:sqref>
        </x14:conditionalFormatting>
        <x14:conditionalFormatting xmlns:xm="http://schemas.microsoft.com/office/excel/2006/main">
          <x14:cfRule type="iconSet" priority="1" id="{9D437732-451B-47DC-9022-AEA2C84C1A9D}">
            <x14:iconSet iconSet="4TrafficLights" custom="1">
              <x14:cfvo type="percent">
                <xm:f>0</xm:f>
              </x14:cfvo>
              <x14:cfvo type="num">
                <xm:f>65</xm:f>
              </x14:cfvo>
              <x14:cfvo type="num">
                <xm:f>80</xm:f>
              </x14:cfvo>
              <x14:cfvo type="num">
                <xm:f>95</xm:f>
              </x14:cfvo>
              <x14:cfIcon iconSet="4RedToBlack" iconId="3"/>
              <x14:cfIcon iconSet="3TrafficLights1" iconId="0"/>
              <x14:cfIcon iconSet="3TrafficLights1" iconId="1"/>
              <x14:cfIcon iconSet="3TrafficLights1" iconId="2"/>
            </x14:iconSet>
          </x14:cfRule>
          <xm:sqref>H6:H38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5"/>
  <sheetViews>
    <sheetView workbookViewId="0">
      <pane xSplit="2" ySplit="6" topLeftCell="C7" activePane="bottomRight" state="frozen"/>
      <selection pane="topRight" activeCell="C1" sqref="C1"/>
      <selection pane="bottomLeft" activeCell="A7" sqref="A7"/>
      <selection pane="bottomRight" activeCell="F15" sqref="F15"/>
    </sheetView>
  </sheetViews>
  <sheetFormatPr baseColWidth="10" defaultColWidth="31" defaultRowHeight="15"/>
  <cols>
    <col min="1" max="1" width="12.7109375" style="286" customWidth="1"/>
    <col min="2" max="2" width="38.5703125" style="3" customWidth="1"/>
    <col min="3" max="3" width="54.28515625" style="2" customWidth="1"/>
    <col min="4" max="4" width="14.140625" style="286" customWidth="1"/>
    <col min="5" max="5" width="16" style="402" customWidth="1"/>
    <col min="6" max="6" width="24.28515625" style="286" customWidth="1"/>
    <col min="7" max="16384" width="31" style="286"/>
  </cols>
  <sheetData>
    <row r="4" spans="2:7" ht="18.75">
      <c r="B4" s="677" t="s">
        <v>0</v>
      </c>
      <c r="C4" s="678"/>
      <c r="D4" s="678"/>
      <c r="E4" s="678"/>
      <c r="F4" s="678"/>
      <c r="G4" s="403"/>
    </row>
    <row r="5" spans="2:7" ht="19.5" thickBot="1">
      <c r="B5" s="679"/>
      <c r="C5" s="679"/>
      <c r="D5" s="679"/>
      <c r="E5" s="679"/>
      <c r="F5" s="679"/>
    </row>
    <row r="6" spans="2:7" ht="33.75" customHeight="1" thickBot="1">
      <c r="B6" s="404" t="s">
        <v>1</v>
      </c>
      <c r="C6" s="405" t="s">
        <v>2</v>
      </c>
      <c r="D6" s="405" t="s">
        <v>3</v>
      </c>
      <c r="E6" s="405" t="s">
        <v>4</v>
      </c>
      <c r="F6" s="405" t="s">
        <v>6</v>
      </c>
    </row>
    <row r="7" spans="2:7" ht="57.75" thickBot="1">
      <c r="B7" s="397" t="s">
        <v>7</v>
      </c>
      <c r="C7" s="398" t="s">
        <v>15</v>
      </c>
      <c r="D7" s="399">
        <v>1</v>
      </c>
      <c r="E7" s="399">
        <v>1</v>
      </c>
      <c r="F7" s="652">
        <f>+E7/D7*100</f>
        <v>100</v>
      </c>
    </row>
    <row r="8" spans="2:7" ht="43.5" thickBot="1">
      <c r="B8" s="397" t="s">
        <v>8</v>
      </c>
      <c r="C8" s="4" t="s">
        <v>16</v>
      </c>
      <c r="D8" s="399">
        <v>1</v>
      </c>
      <c r="E8" s="399">
        <v>1</v>
      </c>
      <c r="F8" s="652">
        <f t="shared" ref="F8:F14" si="0">+E8/D8*100</f>
        <v>100</v>
      </c>
    </row>
    <row r="9" spans="2:7" ht="43.5" thickBot="1">
      <c r="B9" s="397" t="s">
        <v>9</v>
      </c>
      <c r="C9" s="4" t="s">
        <v>17</v>
      </c>
      <c r="D9" s="399">
        <v>1</v>
      </c>
      <c r="E9" s="399">
        <v>1</v>
      </c>
      <c r="F9" s="652">
        <f t="shared" si="0"/>
        <v>100</v>
      </c>
    </row>
    <row r="10" spans="2:7" ht="57.75" thickBot="1">
      <c r="B10" s="400" t="s">
        <v>10</v>
      </c>
      <c r="C10" s="398" t="s">
        <v>18</v>
      </c>
      <c r="D10" s="399">
        <v>1</v>
      </c>
      <c r="E10" s="399">
        <v>0.97670000000000001</v>
      </c>
      <c r="F10" s="652">
        <f t="shared" si="0"/>
        <v>97.67</v>
      </c>
    </row>
    <row r="11" spans="2:7" ht="43.5" thickBot="1">
      <c r="B11" s="397" t="s">
        <v>11</v>
      </c>
      <c r="C11" s="4" t="s">
        <v>19</v>
      </c>
      <c r="D11" s="399">
        <v>1</v>
      </c>
      <c r="E11" s="399">
        <v>1</v>
      </c>
      <c r="F11" s="652">
        <f t="shared" si="0"/>
        <v>100</v>
      </c>
    </row>
    <row r="12" spans="2:7" ht="43.5" thickBot="1">
      <c r="B12" s="397" t="s">
        <v>12</v>
      </c>
      <c r="C12" s="4" t="s">
        <v>20</v>
      </c>
      <c r="D12" s="399">
        <v>1</v>
      </c>
      <c r="E12" s="401">
        <v>1</v>
      </c>
      <c r="F12" s="652">
        <f t="shared" si="0"/>
        <v>100</v>
      </c>
    </row>
    <row r="13" spans="2:7" ht="43.5" thickBot="1">
      <c r="B13" s="397" t="s">
        <v>13</v>
      </c>
      <c r="C13" s="4" t="s">
        <v>21</v>
      </c>
      <c r="D13" s="399">
        <v>1</v>
      </c>
      <c r="E13" s="399">
        <v>1</v>
      </c>
      <c r="F13" s="652">
        <f t="shared" si="0"/>
        <v>100</v>
      </c>
    </row>
    <row r="14" spans="2:7" ht="57.75" thickBot="1">
      <c r="B14" s="397" t="s">
        <v>1100</v>
      </c>
      <c r="C14" s="398" t="s">
        <v>14</v>
      </c>
      <c r="D14" s="399">
        <v>1</v>
      </c>
      <c r="E14" s="399">
        <v>1</v>
      </c>
      <c r="F14" s="652">
        <f t="shared" si="0"/>
        <v>100</v>
      </c>
    </row>
    <row r="15" spans="2:7" ht="38.25" customHeight="1" thickBot="1">
      <c r="B15" s="680" t="s">
        <v>6</v>
      </c>
      <c r="C15" s="681"/>
      <c r="D15" s="681"/>
      <c r="E15" s="682"/>
      <c r="F15" s="653">
        <f>AVERAGE(F7:F14)</f>
        <v>99.708750000000009</v>
      </c>
      <c r="G15" s="636"/>
    </row>
  </sheetData>
  <mergeCells count="3">
    <mergeCell ref="B4:F4"/>
    <mergeCell ref="B5:F5"/>
    <mergeCell ref="B15:E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3"/>
  <sheetViews>
    <sheetView topLeftCell="A191" workbookViewId="0">
      <selection activeCell="H215" sqref="H215"/>
    </sheetView>
  </sheetViews>
  <sheetFormatPr baseColWidth="10" defaultRowHeight="15"/>
  <cols>
    <col min="1" max="1" width="33.5703125" customWidth="1"/>
    <col min="2" max="2" width="34.28515625" customWidth="1"/>
    <col min="3" max="3" width="15.28515625" customWidth="1"/>
    <col min="4" max="4" width="17" customWidth="1"/>
    <col min="5" max="5" width="21.140625" customWidth="1"/>
    <col min="6" max="6" width="16.28515625" customWidth="1"/>
    <col min="7" max="7" width="21.5703125" customWidth="1"/>
    <col min="8" max="8" width="43.28515625" customWidth="1"/>
    <col min="9" max="9" width="16.42578125" customWidth="1"/>
    <col min="10" max="10" width="48.5703125" customWidth="1"/>
  </cols>
  <sheetData>
    <row r="1" spans="1:16" ht="16.5">
      <c r="A1" s="696" t="s">
        <v>1183</v>
      </c>
      <c r="B1" s="697"/>
      <c r="C1" s="697"/>
      <c r="D1" s="697"/>
      <c r="E1" s="697"/>
      <c r="F1" s="697"/>
      <c r="G1" s="697"/>
      <c r="H1" s="562"/>
    </row>
    <row r="2" spans="1:16">
      <c r="A2" s="683" t="s">
        <v>426</v>
      </c>
      <c r="B2" s="683"/>
      <c r="C2" s="683"/>
      <c r="D2" s="683"/>
      <c r="E2" s="683"/>
      <c r="F2" s="683"/>
      <c r="G2" s="683"/>
      <c r="H2" s="563"/>
      <c r="J2" s="73"/>
      <c r="K2" s="73"/>
      <c r="L2" s="73"/>
      <c r="M2" s="73"/>
      <c r="N2" s="73"/>
      <c r="O2" s="73"/>
      <c r="P2" s="73"/>
    </row>
    <row r="3" spans="1:16" ht="45.75" thickBot="1">
      <c r="A3" s="74" t="s">
        <v>1</v>
      </c>
      <c r="B3" s="75" t="s">
        <v>2</v>
      </c>
      <c r="C3" s="76" t="s">
        <v>427</v>
      </c>
      <c r="D3" s="76" t="s">
        <v>428</v>
      </c>
      <c r="E3" s="75" t="s">
        <v>4</v>
      </c>
      <c r="F3" s="75" t="s">
        <v>209</v>
      </c>
      <c r="G3" s="75" t="s">
        <v>429</v>
      </c>
      <c r="H3" s="564" t="s">
        <v>430</v>
      </c>
      <c r="J3" s="73"/>
      <c r="K3" s="73"/>
      <c r="L3" s="73"/>
      <c r="M3" s="73"/>
      <c r="N3" s="73"/>
      <c r="O3" s="73"/>
      <c r="P3" s="73"/>
    </row>
    <row r="4" spans="1:16" ht="33.75" customHeight="1" thickBot="1">
      <c r="A4" s="77" t="s">
        <v>431</v>
      </c>
      <c r="B4" s="78" t="s">
        <v>432</v>
      </c>
      <c r="C4" s="79">
        <v>1</v>
      </c>
      <c r="D4" s="80">
        <v>0.3</v>
      </c>
      <c r="E4" s="81">
        <v>28</v>
      </c>
      <c r="F4" s="82">
        <v>0.3</v>
      </c>
      <c r="G4" s="685">
        <f>SUM(F4:F9)</f>
        <v>1</v>
      </c>
      <c r="H4" s="565" t="s">
        <v>1184</v>
      </c>
      <c r="J4" s="73"/>
      <c r="K4" s="73"/>
      <c r="L4" s="73"/>
      <c r="M4" s="73"/>
      <c r="N4" s="73"/>
      <c r="O4" s="73"/>
      <c r="P4" s="73"/>
    </row>
    <row r="5" spans="1:16" ht="42" customHeight="1" thickBot="1">
      <c r="A5" s="83" t="s">
        <v>433</v>
      </c>
      <c r="B5" s="78" t="s">
        <v>434</v>
      </c>
      <c r="C5" s="84">
        <v>9</v>
      </c>
      <c r="D5" s="80">
        <v>0.3</v>
      </c>
      <c r="E5" s="81">
        <v>13</v>
      </c>
      <c r="F5" s="82">
        <v>0.3</v>
      </c>
      <c r="G5" s="686"/>
      <c r="H5" s="14"/>
    </row>
    <row r="6" spans="1:16" ht="42" customHeight="1" thickBot="1">
      <c r="A6" s="83" t="s">
        <v>435</v>
      </c>
      <c r="B6" s="78" t="s">
        <v>436</v>
      </c>
      <c r="C6" s="79">
        <v>1</v>
      </c>
      <c r="D6" s="80">
        <v>0.25</v>
      </c>
      <c r="E6" s="85">
        <v>445</v>
      </c>
      <c r="F6" s="82">
        <f>+E6/E7*D6</f>
        <v>0.25</v>
      </c>
      <c r="G6" s="686"/>
      <c r="H6" s="565" t="s">
        <v>1184</v>
      </c>
      <c r="I6" s="1"/>
    </row>
    <row r="7" spans="1:16" ht="42.75" customHeight="1" thickBot="1">
      <c r="A7" s="83" t="s">
        <v>435</v>
      </c>
      <c r="B7" s="78" t="s">
        <v>437</v>
      </c>
      <c r="C7" s="79">
        <v>1</v>
      </c>
      <c r="D7" s="80"/>
      <c r="E7" s="85">
        <v>445</v>
      </c>
      <c r="F7" s="82"/>
      <c r="G7" s="686"/>
      <c r="H7" s="565"/>
      <c r="I7" s="1"/>
    </row>
    <row r="8" spans="1:16" ht="34.5" customHeight="1" thickBot="1">
      <c r="A8" s="83" t="s">
        <v>435</v>
      </c>
      <c r="B8" s="78" t="s">
        <v>438</v>
      </c>
      <c r="C8" s="84">
        <v>26</v>
      </c>
      <c r="D8" s="80">
        <v>0.1</v>
      </c>
      <c r="E8" s="81">
        <v>39</v>
      </c>
      <c r="F8" s="82">
        <v>0.1</v>
      </c>
      <c r="G8" s="686"/>
      <c r="H8" s="14"/>
    </row>
    <row r="9" spans="1:16" ht="23.25" thickBot="1">
      <c r="A9" s="83" t="s">
        <v>439</v>
      </c>
      <c r="B9" s="78" t="s">
        <v>440</v>
      </c>
      <c r="C9" s="79">
        <v>1</v>
      </c>
      <c r="D9" s="80">
        <v>0.05</v>
      </c>
      <c r="E9" s="81">
        <v>2</v>
      </c>
      <c r="F9" s="82">
        <v>0.05</v>
      </c>
      <c r="G9" s="687"/>
      <c r="H9" s="14"/>
    </row>
    <row r="10" spans="1:16">
      <c r="A10" s="86"/>
      <c r="B10" s="87"/>
      <c r="C10" s="87"/>
      <c r="D10" s="88">
        <f>SUM(D4:D9)</f>
        <v>1</v>
      </c>
      <c r="E10" s="87"/>
      <c r="F10" s="87"/>
      <c r="G10" s="89"/>
      <c r="H10" s="14"/>
    </row>
    <row r="11" spans="1:16">
      <c r="A11" s="683" t="s">
        <v>441</v>
      </c>
      <c r="B11" s="683"/>
      <c r="C11" s="683"/>
      <c r="D11" s="683"/>
      <c r="E11" s="683"/>
      <c r="F11" s="683"/>
      <c r="G11" s="684"/>
      <c r="H11" s="14"/>
    </row>
    <row r="12" spans="1:16" ht="45">
      <c r="A12" s="90" t="s">
        <v>1</v>
      </c>
      <c r="B12" s="87" t="s">
        <v>2</v>
      </c>
      <c r="C12" s="76" t="s">
        <v>427</v>
      </c>
      <c r="D12" s="76" t="s">
        <v>428</v>
      </c>
      <c r="E12" s="75" t="s">
        <v>4</v>
      </c>
      <c r="F12" s="75" t="s">
        <v>209</v>
      </c>
      <c r="G12" s="91" t="s">
        <v>429</v>
      </c>
      <c r="H12" s="14"/>
    </row>
    <row r="13" spans="1:16" s="1" customFormat="1">
      <c r="A13" s="92" t="s">
        <v>442</v>
      </c>
      <c r="B13" s="93" t="s">
        <v>443</v>
      </c>
      <c r="C13" s="700">
        <v>100</v>
      </c>
      <c r="D13" s="94">
        <v>0.2</v>
      </c>
      <c r="E13" s="95">
        <v>371</v>
      </c>
      <c r="F13" s="96">
        <f>+E13/E14*D13</f>
        <v>0.2</v>
      </c>
      <c r="G13" s="702">
        <f>SUM(F13:F27)</f>
        <v>0.99120925974992946</v>
      </c>
      <c r="H13" s="566"/>
    </row>
    <row r="14" spans="1:16" s="1" customFormat="1" ht="25.5">
      <c r="A14" s="92" t="s">
        <v>442</v>
      </c>
      <c r="B14" s="93" t="s">
        <v>444</v>
      </c>
      <c r="C14" s="701"/>
      <c r="D14" s="97"/>
      <c r="E14" s="95">
        <v>371</v>
      </c>
      <c r="F14" s="98"/>
      <c r="G14" s="703"/>
      <c r="H14" s="566"/>
    </row>
    <row r="15" spans="1:16" s="1" customFormat="1" ht="25.5">
      <c r="A15" s="92" t="s">
        <v>442</v>
      </c>
      <c r="B15" s="93" t="s">
        <v>445</v>
      </c>
      <c r="C15" s="700">
        <v>100</v>
      </c>
      <c r="D15" s="94">
        <v>0.2</v>
      </c>
      <c r="E15" s="95">
        <v>13203</v>
      </c>
      <c r="F15" s="98">
        <f>+E15/E16*D15</f>
        <v>0.2</v>
      </c>
      <c r="G15" s="703"/>
      <c r="H15" s="566"/>
    </row>
    <row r="16" spans="1:16" s="1" customFormat="1" ht="25.5">
      <c r="A16" s="92" t="s">
        <v>442</v>
      </c>
      <c r="B16" s="93" t="s">
        <v>446</v>
      </c>
      <c r="C16" s="701"/>
      <c r="D16" s="97"/>
      <c r="E16" s="95">
        <v>13203</v>
      </c>
      <c r="F16" s="99"/>
      <c r="G16" s="703"/>
      <c r="H16" s="566"/>
    </row>
    <row r="17" spans="1:8" s="1" customFormat="1" ht="25.5">
      <c r="A17" s="92" t="s">
        <v>447</v>
      </c>
      <c r="B17" s="93" t="s">
        <v>448</v>
      </c>
      <c r="C17" s="700">
        <v>100</v>
      </c>
      <c r="D17" s="94">
        <v>0.1</v>
      </c>
      <c r="E17" s="95">
        <v>25400</v>
      </c>
      <c r="F17" s="98">
        <f>+E17/E18*D17</f>
        <v>9.9416806920036016E-2</v>
      </c>
      <c r="G17" s="703"/>
      <c r="H17" s="566"/>
    </row>
    <row r="18" spans="1:8" s="1" customFormat="1" ht="25.5">
      <c r="A18" s="92" t="s">
        <v>447</v>
      </c>
      <c r="B18" s="93" t="s">
        <v>449</v>
      </c>
      <c r="C18" s="701"/>
      <c r="D18" s="97"/>
      <c r="E18" s="95">
        <v>25549</v>
      </c>
      <c r="F18" s="98"/>
      <c r="G18" s="703"/>
      <c r="H18" s="566"/>
    </row>
    <row r="19" spans="1:8" s="1" customFormat="1">
      <c r="A19" s="100" t="s">
        <v>450</v>
      </c>
      <c r="B19" s="93" t="s">
        <v>451</v>
      </c>
      <c r="C19" s="101"/>
      <c r="D19" s="102">
        <v>0</v>
      </c>
      <c r="E19" s="95">
        <v>56355449431.110001</v>
      </c>
      <c r="F19" s="99"/>
      <c r="G19" s="703"/>
      <c r="H19" s="566"/>
    </row>
    <row r="20" spans="1:8" s="1" customFormat="1" ht="25.5">
      <c r="A20" s="92" t="s">
        <v>452</v>
      </c>
      <c r="B20" s="93" t="s">
        <v>453</v>
      </c>
      <c r="C20" s="700">
        <v>100</v>
      </c>
      <c r="D20" s="94">
        <v>0.1</v>
      </c>
      <c r="E20" s="103">
        <v>138885061764</v>
      </c>
      <c r="F20" s="98">
        <f>+E20/E21*D20</f>
        <v>9.9999999999704797E-2</v>
      </c>
      <c r="G20" s="703"/>
      <c r="H20" s="566"/>
    </row>
    <row r="21" spans="1:8" ht="25.5">
      <c r="A21" s="92" t="s">
        <v>452</v>
      </c>
      <c r="B21" s="93" t="s">
        <v>454</v>
      </c>
      <c r="C21" s="701"/>
      <c r="D21" s="97"/>
      <c r="E21" s="103">
        <v>138885061764.41</v>
      </c>
      <c r="F21" s="99"/>
      <c r="G21" s="703"/>
      <c r="H21" s="14"/>
    </row>
    <row r="22" spans="1:8" ht="25.5">
      <c r="A22" s="92" t="s">
        <v>455</v>
      </c>
      <c r="B22" s="93" t="s">
        <v>456</v>
      </c>
      <c r="C22" s="700">
        <v>100</v>
      </c>
      <c r="D22" s="94">
        <v>0.1</v>
      </c>
      <c r="E22" s="103">
        <v>3892</v>
      </c>
      <c r="F22" s="98">
        <f>+E22/E23*D22</f>
        <v>9.1792452830188678E-2</v>
      </c>
      <c r="G22" s="703"/>
      <c r="H22" s="14"/>
    </row>
    <row r="23" spans="1:8" ht="25.5">
      <c r="A23" s="92" t="s">
        <v>455</v>
      </c>
      <c r="B23" s="93" t="s">
        <v>457</v>
      </c>
      <c r="C23" s="701"/>
      <c r="D23" s="97"/>
      <c r="E23" s="95">
        <v>4240</v>
      </c>
      <c r="F23" s="99"/>
      <c r="G23" s="703"/>
      <c r="H23" s="14"/>
    </row>
    <row r="24" spans="1:8" ht="25.5">
      <c r="A24" s="92" t="s">
        <v>458</v>
      </c>
      <c r="B24" s="93" t="s">
        <v>459</v>
      </c>
      <c r="C24" s="700">
        <v>100</v>
      </c>
      <c r="D24" s="94">
        <v>0.2</v>
      </c>
      <c r="E24" s="95">
        <v>15771</v>
      </c>
      <c r="F24" s="98">
        <f>+E24/E25*D24</f>
        <v>0.2</v>
      </c>
      <c r="G24" s="703"/>
      <c r="H24" s="14"/>
    </row>
    <row r="25" spans="1:8" ht="25.5">
      <c r="A25" s="92" t="s">
        <v>458</v>
      </c>
      <c r="B25" s="93" t="s">
        <v>460</v>
      </c>
      <c r="C25" s="701"/>
      <c r="D25" s="97"/>
      <c r="E25" s="95">
        <v>15771</v>
      </c>
      <c r="F25" s="98"/>
      <c r="G25" s="703"/>
      <c r="H25" s="14"/>
    </row>
    <row r="26" spans="1:8" ht="25.5">
      <c r="A26" s="92" t="s">
        <v>461</v>
      </c>
      <c r="B26" s="93" t="s">
        <v>462</v>
      </c>
      <c r="C26" s="700">
        <v>100</v>
      </c>
      <c r="D26" s="94">
        <v>0.1</v>
      </c>
      <c r="E26" s="95">
        <v>2</v>
      </c>
      <c r="F26" s="98">
        <f>+E26/E27*D26</f>
        <v>0.1</v>
      </c>
      <c r="G26" s="703"/>
      <c r="H26" s="14"/>
    </row>
    <row r="27" spans="1:8" ht="25.5">
      <c r="A27" s="92" t="s">
        <v>461</v>
      </c>
      <c r="B27" s="104" t="s">
        <v>463</v>
      </c>
      <c r="C27" s="701"/>
      <c r="D27" s="97"/>
      <c r="E27" s="95">
        <v>2</v>
      </c>
      <c r="F27" s="98"/>
      <c r="G27" s="704"/>
      <c r="H27" s="14"/>
    </row>
    <row r="28" spans="1:8">
      <c r="A28" s="105"/>
      <c r="B28" s="106"/>
      <c r="C28" s="27"/>
      <c r="D28" s="107">
        <f>SUM(D13:D27)</f>
        <v>0.99999999999999989</v>
      </c>
      <c r="E28" s="108"/>
      <c r="F28" s="109"/>
      <c r="G28" s="110"/>
      <c r="H28" s="14"/>
    </row>
    <row r="29" spans="1:8">
      <c r="A29" s="705" t="s">
        <v>464</v>
      </c>
      <c r="B29" s="706"/>
      <c r="C29" s="706"/>
      <c r="D29" s="706"/>
      <c r="E29" s="706"/>
      <c r="F29" s="706"/>
      <c r="G29" s="706"/>
      <c r="H29" s="14"/>
    </row>
    <row r="30" spans="1:8" ht="46.5" customHeight="1">
      <c r="A30" s="74" t="s">
        <v>1</v>
      </c>
      <c r="B30" s="75" t="s">
        <v>2</v>
      </c>
      <c r="C30" s="76" t="s">
        <v>427</v>
      </c>
      <c r="D30" s="76" t="s">
        <v>428</v>
      </c>
      <c r="E30" s="75" t="s">
        <v>4</v>
      </c>
      <c r="F30" s="75" t="s">
        <v>209</v>
      </c>
      <c r="G30" s="91" t="s">
        <v>429</v>
      </c>
      <c r="H30" s="14"/>
    </row>
    <row r="31" spans="1:8" s="1" customFormat="1" ht="38.25">
      <c r="A31" s="83" t="s">
        <v>465</v>
      </c>
      <c r="B31" s="111" t="s">
        <v>466</v>
      </c>
      <c r="C31" s="112">
        <v>100</v>
      </c>
      <c r="D31" s="113">
        <v>0.2</v>
      </c>
      <c r="E31" s="114">
        <v>2182</v>
      </c>
      <c r="F31" s="82">
        <f>+E31/E32*D31</f>
        <v>0.2</v>
      </c>
      <c r="G31" s="685">
        <f>SUM(F31:F44)</f>
        <v>1</v>
      </c>
      <c r="H31" s="566"/>
    </row>
    <row r="32" spans="1:8" s="1" customFormat="1" ht="38.25">
      <c r="A32" s="83" t="s">
        <v>465</v>
      </c>
      <c r="B32" s="115" t="s">
        <v>467</v>
      </c>
      <c r="C32" s="112">
        <v>100</v>
      </c>
      <c r="D32" s="113"/>
      <c r="E32" s="114">
        <v>2182</v>
      </c>
      <c r="F32" s="82"/>
      <c r="G32" s="686"/>
      <c r="H32" s="566"/>
    </row>
    <row r="33" spans="1:8" s="1" customFormat="1" ht="44.25" customHeight="1">
      <c r="A33" s="83" t="s">
        <v>465</v>
      </c>
      <c r="B33" s="115" t="s">
        <v>468</v>
      </c>
      <c r="C33" s="112">
        <v>100</v>
      </c>
      <c r="D33" s="113">
        <v>0.1</v>
      </c>
      <c r="E33" s="114">
        <v>16</v>
      </c>
      <c r="F33" s="82">
        <f>+E33/E34*D33</f>
        <v>0.1</v>
      </c>
      <c r="G33" s="686"/>
      <c r="H33" s="566"/>
    </row>
    <row r="34" spans="1:8" s="1" customFormat="1" ht="44.25" customHeight="1">
      <c r="A34" s="83" t="s">
        <v>465</v>
      </c>
      <c r="B34" s="115" t="s">
        <v>469</v>
      </c>
      <c r="C34" s="112">
        <v>100</v>
      </c>
      <c r="D34" s="113"/>
      <c r="E34" s="114">
        <v>16</v>
      </c>
      <c r="F34" s="82"/>
      <c r="G34" s="686"/>
      <c r="H34" s="566"/>
    </row>
    <row r="35" spans="1:8" s="1" customFormat="1" ht="57.75" customHeight="1">
      <c r="A35" s="83" t="s">
        <v>470</v>
      </c>
      <c r="B35" s="115" t="s">
        <v>471</v>
      </c>
      <c r="C35" s="84">
        <v>100</v>
      </c>
      <c r="D35" s="113">
        <v>0.3</v>
      </c>
      <c r="E35" s="114">
        <v>3</v>
      </c>
      <c r="F35" s="82">
        <f>+E35/E36*D35</f>
        <v>0.3</v>
      </c>
      <c r="G35" s="686"/>
      <c r="H35" s="566"/>
    </row>
    <row r="36" spans="1:8" s="1" customFormat="1" ht="60" customHeight="1">
      <c r="A36" s="83" t="s">
        <v>470</v>
      </c>
      <c r="B36" s="115" t="s">
        <v>472</v>
      </c>
      <c r="C36" s="84">
        <v>100</v>
      </c>
      <c r="D36" s="113"/>
      <c r="E36" s="114">
        <v>3</v>
      </c>
      <c r="F36" s="82"/>
      <c r="G36" s="686"/>
      <c r="H36" s="566"/>
    </row>
    <row r="37" spans="1:8" s="1" customFormat="1" ht="38.25">
      <c r="A37" s="83" t="s">
        <v>470</v>
      </c>
      <c r="B37" s="115" t="s">
        <v>473</v>
      </c>
      <c r="C37" s="112">
        <v>100</v>
      </c>
      <c r="D37" s="113">
        <v>0.2</v>
      </c>
      <c r="E37" s="114">
        <v>30</v>
      </c>
      <c r="F37" s="82">
        <f>+E37/E38*D37</f>
        <v>0.2</v>
      </c>
      <c r="G37" s="686"/>
      <c r="H37" s="566"/>
    </row>
    <row r="38" spans="1:8" s="1" customFormat="1" ht="38.25">
      <c r="A38" s="83" t="s">
        <v>470</v>
      </c>
      <c r="B38" s="115" t="s">
        <v>474</v>
      </c>
      <c r="C38" s="116">
        <v>100</v>
      </c>
      <c r="D38" s="113"/>
      <c r="E38" s="114">
        <v>30</v>
      </c>
      <c r="F38" s="82"/>
      <c r="G38" s="686"/>
      <c r="H38" s="566"/>
    </row>
    <row r="39" spans="1:8" s="1" customFormat="1" ht="41.25" customHeight="1">
      <c r="A39" s="83" t="s">
        <v>475</v>
      </c>
      <c r="B39" s="115" t="s">
        <v>476</v>
      </c>
      <c r="C39" s="112"/>
      <c r="D39" s="117"/>
      <c r="E39" s="567">
        <v>17</v>
      </c>
      <c r="F39" s="87"/>
      <c r="G39" s="686"/>
      <c r="H39" s="698" t="s">
        <v>1185</v>
      </c>
    </row>
    <row r="40" spans="1:8" ht="25.5">
      <c r="A40" s="83" t="s">
        <v>475</v>
      </c>
      <c r="B40" s="115" t="s">
        <v>477</v>
      </c>
      <c r="C40" s="112"/>
      <c r="D40" s="117"/>
      <c r="E40" s="567">
        <v>17</v>
      </c>
      <c r="F40" s="87"/>
      <c r="G40" s="686"/>
      <c r="H40" s="699"/>
    </row>
    <row r="41" spans="1:8" ht="25.5">
      <c r="A41" s="83" t="s">
        <v>475</v>
      </c>
      <c r="B41" s="115" t="s">
        <v>478</v>
      </c>
      <c r="C41" s="112">
        <v>100</v>
      </c>
      <c r="D41" s="113">
        <v>0.1</v>
      </c>
      <c r="E41" s="114">
        <v>223</v>
      </c>
      <c r="F41" s="82">
        <f>+E41/E42*D41</f>
        <v>0.1</v>
      </c>
      <c r="G41" s="686"/>
      <c r="H41" s="14"/>
    </row>
    <row r="42" spans="1:8" ht="38.25">
      <c r="A42" s="83" t="s">
        <v>475</v>
      </c>
      <c r="B42" s="115" t="s">
        <v>479</v>
      </c>
      <c r="C42" s="112">
        <v>100</v>
      </c>
      <c r="D42" s="113"/>
      <c r="E42" s="114">
        <v>223</v>
      </c>
      <c r="F42" s="82"/>
      <c r="G42" s="686"/>
      <c r="H42" s="14"/>
    </row>
    <row r="43" spans="1:8" ht="43.5" customHeight="1">
      <c r="A43" s="83" t="s">
        <v>475</v>
      </c>
      <c r="B43" s="115" t="s">
        <v>480</v>
      </c>
      <c r="C43" s="112">
        <v>0</v>
      </c>
      <c r="D43" s="113">
        <v>0.1</v>
      </c>
      <c r="E43" s="114">
        <v>11</v>
      </c>
      <c r="F43" s="82">
        <v>0.1</v>
      </c>
      <c r="G43" s="686"/>
      <c r="H43" s="538" t="s">
        <v>1186</v>
      </c>
    </row>
    <row r="44" spans="1:8" ht="25.5">
      <c r="A44" s="83" t="s">
        <v>475</v>
      </c>
      <c r="B44" s="115" t="s">
        <v>481</v>
      </c>
      <c r="C44" s="112">
        <v>0</v>
      </c>
      <c r="D44" s="113"/>
      <c r="E44" s="114">
        <v>11</v>
      </c>
      <c r="F44" s="82"/>
      <c r="G44" s="686"/>
      <c r="H44" s="14"/>
    </row>
    <row r="45" spans="1:8" ht="45.75" customHeight="1">
      <c r="A45" s="83" t="s">
        <v>475</v>
      </c>
      <c r="B45" s="115" t="s">
        <v>482</v>
      </c>
      <c r="C45" s="84"/>
      <c r="D45" s="118"/>
      <c r="E45" s="114">
        <v>113</v>
      </c>
      <c r="F45" s="119"/>
      <c r="G45" s="686"/>
      <c r="H45" s="14"/>
    </row>
    <row r="46" spans="1:8" ht="58.5" customHeight="1">
      <c r="A46" s="102" t="s">
        <v>483</v>
      </c>
      <c r="B46" s="115" t="s">
        <v>484</v>
      </c>
      <c r="C46" s="84"/>
      <c r="D46" s="118"/>
      <c r="E46" s="114">
        <v>2746</v>
      </c>
      <c r="F46" s="119"/>
      <c r="G46" s="687"/>
      <c r="H46" s="14"/>
    </row>
    <row r="47" spans="1:8">
      <c r="A47" s="22"/>
      <c r="B47" s="22"/>
      <c r="C47" s="120"/>
      <c r="D47" s="113">
        <v>1</v>
      </c>
      <c r="E47" s="28"/>
      <c r="F47" s="121"/>
      <c r="G47" s="122"/>
      <c r="H47" s="14"/>
    </row>
    <row r="48" spans="1:8">
      <c r="A48" s="683" t="s">
        <v>485</v>
      </c>
      <c r="B48" s="683"/>
      <c r="C48" s="683"/>
      <c r="D48" s="683"/>
      <c r="E48" s="683"/>
      <c r="F48" s="683"/>
      <c r="G48" s="684"/>
      <c r="H48" s="14"/>
    </row>
    <row r="49" spans="1:9" ht="45">
      <c r="A49" s="74" t="s">
        <v>1</v>
      </c>
      <c r="B49" s="75" t="s">
        <v>2</v>
      </c>
      <c r="C49" s="76" t="s">
        <v>427</v>
      </c>
      <c r="D49" s="75" t="s">
        <v>428</v>
      </c>
      <c r="E49" s="75" t="s">
        <v>4</v>
      </c>
      <c r="F49" s="75" t="s">
        <v>209</v>
      </c>
      <c r="G49" s="91" t="s">
        <v>429</v>
      </c>
      <c r="H49" s="14"/>
    </row>
    <row r="50" spans="1:9" ht="30">
      <c r="A50" s="123" t="s">
        <v>486</v>
      </c>
      <c r="B50" s="124" t="s">
        <v>487</v>
      </c>
      <c r="C50" s="125">
        <v>1</v>
      </c>
      <c r="D50" s="94">
        <v>0.2</v>
      </c>
      <c r="E50" s="126">
        <v>1</v>
      </c>
      <c r="F50" s="82">
        <v>0.2</v>
      </c>
      <c r="G50" s="685">
        <f>SUM(F50:F61)</f>
        <v>1</v>
      </c>
      <c r="H50" s="14"/>
      <c r="I50" s="119"/>
    </row>
    <row r="51" spans="1:9" ht="30">
      <c r="A51" s="127" t="s">
        <v>488</v>
      </c>
      <c r="B51" s="124" t="s">
        <v>489</v>
      </c>
      <c r="C51" s="125">
        <v>1</v>
      </c>
      <c r="D51" s="94">
        <v>0.25</v>
      </c>
      <c r="E51" s="126">
        <v>57</v>
      </c>
      <c r="F51" s="82">
        <f>+E51/E52*D51</f>
        <v>0.25</v>
      </c>
      <c r="G51" s="686"/>
      <c r="H51" s="14"/>
      <c r="I51" s="119"/>
    </row>
    <row r="52" spans="1:9" ht="45">
      <c r="A52" s="127" t="s">
        <v>488</v>
      </c>
      <c r="B52" s="124" t="s">
        <v>490</v>
      </c>
      <c r="C52" s="125">
        <v>1</v>
      </c>
      <c r="D52" s="102"/>
      <c r="E52" s="126">
        <v>57</v>
      </c>
      <c r="F52" s="82"/>
      <c r="G52" s="686"/>
      <c r="H52" s="14"/>
      <c r="I52" s="119"/>
    </row>
    <row r="53" spans="1:9" ht="45">
      <c r="A53" s="127" t="s">
        <v>488</v>
      </c>
      <c r="B53" s="124" t="s">
        <v>491</v>
      </c>
      <c r="C53" s="125">
        <v>1</v>
      </c>
      <c r="D53" s="94">
        <v>0.2</v>
      </c>
      <c r="E53" s="126">
        <v>21</v>
      </c>
      <c r="F53" s="82">
        <f>+E53/E54*D53</f>
        <v>0.2</v>
      </c>
      <c r="G53" s="686"/>
      <c r="H53" s="14"/>
      <c r="I53" s="119"/>
    </row>
    <row r="54" spans="1:9" ht="30">
      <c r="A54" s="127" t="s">
        <v>488</v>
      </c>
      <c r="B54" s="124" t="s">
        <v>492</v>
      </c>
      <c r="C54" s="125">
        <v>1</v>
      </c>
      <c r="D54" s="102"/>
      <c r="E54" s="126">
        <v>21</v>
      </c>
      <c r="F54" s="82"/>
      <c r="G54" s="686"/>
      <c r="H54" s="14"/>
      <c r="I54" s="119"/>
    </row>
    <row r="55" spans="1:9" ht="45">
      <c r="A55" s="127" t="s">
        <v>488</v>
      </c>
      <c r="B55" s="124" t="s">
        <v>493</v>
      </c>
      <c r="C55" s="125">
        <v>1</v>
      </c>
      <c r="D55" s="94">
        <v>0.2</v>
      </c>
      <c r="E55" s="126">
        <v>58</v>
      </c>
      <c r="F55" s="82">
        <f>+E55/E56*D55</f>
        <v>0.2</v>
      </c>
      <c r="G55" s="686"/>
      <c r="H55" s="14"/>
      <c r="I55" s="119"/>
    </row>
    <row r="56" spans="1:9" ht="45">
      <c r="A56" s="127" t="s">
        <v>488</v>
      </c>
      <c r="B56" s="124" t="s">
        <v>494</v>
      </c>
      <c r="C56" s="125">
        <v>1</v>
      </c>
      <c r="D56" s="102"/>
      <c r="E56" s="126">
        <v>58</v>
      </c>
      <c r="F56" s="82"/>
      <c r="G56" s="686"/>
      <c r="H56" s="14"/>
      <c r="I56" s="119"/>
    </row>
    <row r="57" spans="1:9" ht="57" customHeight="1">
      <c r="A57" s="127" t="s">
        <v>488</v>
      </c>
      <c r="B57" s="124" t="s">
        <v>495</v>
      </c>
      <c r="C57" s="118"/>
      <c r="D57" s="83"/>
      <c r="E57" s="126">
        <v>9</v>
      </c>
      <c r="F57" s="128"/>
      <c r="G57" s="686"/>
      <c r="H57" s="14"/>
      <c r="I57" s="87"/>
    </row>
    <row r="58" spans="1:9" ht="45">
      <c r="A58" s="127" t="s">
        <v>488</v>
      </c>
      <c r="B58" s="124" t="s">
        <v>496</v>
      </c>
      <c r="C58" s="118"/>
      <c r="D58" s="83"/>
      <c r="E58" s="126">
        <v>51</v>
      </c>
      <c r="F58" s="128"/>
      <c r="G58" s="686"/>
      <c r="H58" s="14"/>
      <c r="I58" s="87"/>
    </row>
    <row r="59" spans="1:9" ht="45">
      <c r="A59" s="127" t="s">
        <v>488</v>
      </c>
      <c r="B59" s="124" t="s">
        <v>497</v>
      </c>
      <c r="C59" s="129"/>
      <c r="D59" s="83"/>
      <c r="E59" s="126">
        <v>158</v>
      </c>
      <c r="F59" s="128"/>
      <c r="G59" s="686"/>
      <c r="H59" s="14"/>
      <c r="I59" s="87"/>
    </row>
    <row r="60" spans="1:9" ht="54.75" customHeight="1">
      <c r="A60" s="127" t="s">
        <v>498</v>
      </c>
      <c r="B60" s="124" t="s">
        <v>499</v>
      </c>
      <c r="C60" s="130">
        <v>187</v>
      </c>
      <c r="D60" s="94">
        <v>0.15</v>
      </c>
      <c r="E60" s="126">
        <v>248</v>
      </c>
      <c r="F60" s="82">
        <f>+E60/E61*D60</f>
        <v>0.15</v>
      </c>
      <c r="G60" s="686"/>
      <c r="H60" s="14"/>
      <c r="I60" s="119"/>
    </row>
    <row r="61" spans="1:9" ht="45">
      <c r="A61" s="127" t="s">
        <v>498</v>
      </c>
      <c r="B61" s="124" t="s">
        <v>500</v>
      </c>
      <c r="C61" s="130">
        <v>187</v>
      </c>
      <c r="D61" s="102"/>
      <c r="E61" s="126">
        <v>248</v>
      </c>
      <c r="F61" s="82"/>
      <c r="G61" s="687"/>
      <c r="H61" s="14"/>
      <c r="I61" s="119"/>
    </row>
    <row r="62" spans="1:9">
      <c r="A62" s="21"/>
      <c r="B62" s="21"/>
      <c r="C62" s="131"/>
      <c r="D62" s="94">
        <v>1</v>
      </c>
      <c r="E62" s="87"/>
      <c r="F62" s="128"/>
      <c r="G62" s="132"/>
      <c r="H62" s="14"/>
    </row>
    <row r="63" spans="1:9">
      <c r="A63" s="683" t="s">
        <v>501</v>
      </c>
      <c r="B63" s="683"/>
      <c r="C63" s="683"/>
      <c r="D63" s="683"/>
      <c r="E63" s="683"/>
      <c r="F63" s="683"/>
      <c r="G63" s="684"/>
      <c r="H63" s="14"/>
    </row>
    <row r="64" spans="1:9" ht="45">
      <c r="A64" s="74" t="s">
        <v>1</v>
      </c>
      <c r="B64" s="75" t="s">
        <v>2</v>
      </c>
      <c r="C64" s="76" t="s">
        <v>427</v>
      </c>
      <c r="D64" s="75" t="s">
        <v>428</v>
      </c>
      <c r="E64" s="75" t="s">
        <v>4</v>
      </c>
      <c r="F64" s="75" t="s">
        <v>209</v>
      </c>
      <c r="G64" s="91" t="s">
        <v>429</v>
      </c>
      <c r="H64" s="14"/>
    </row>
    <row r="65" spans="1:8" s="1" customFormat="1" ht="45">
      <c r="A65" s="133" t="s">
        <v>502</v>
      </c>
      <c r="B65" s="134" t="s">
        <v>503</v>
      </c>
      <c r="C65" s="123">
        <v>6</v>
      </c>
      <c r="D65" s="135">
        <v>0.15</v>
      </c>
      <c r="E65" s="87">
        <v>9</v>
      </c>
      <c r="F65" s="82">
        <f>+E65/E66*D65</f>
        <v>0.15</v>
      </c>
      <c r="G65" s="685">
        <f>SUM(F65:F80)</f>
        <v>1</v>
      </c>
      <c r="H65" s="566"/>
    </row>
    <row r="66" spans="1:8" s="1" customFormat="1" ht="45">
      <c r="A66" s="133" t="s">
        <v>502</v>
      </c>
      <c r="B66" s="134" t="s">
        <v>504</v>
      </c>
      <c r="C66" s="123">
        <v>6</v>
      </c>
      <c r="D66" s="135"/>
      <c r="E66" s="87">
        <v>9</v>
      </c>
      <c r="F66" s="82"/>
      <c r="G66" s="686"/>
      <c r="H66" s="566"/>
    </row>
    <row r="67" spans="1:8" s="1" customFormat="1" ht="15" customHeight="1">
      <c r="A67" s="133" t="s">
        <v>502</v>
      </c>
      <c r="B67" s="134" t="s">
        <v>505</v>
      </c>
      <c r="C67" s="123">
        <v>186</v>
      </c>
      <c r="D67" s="135">
        <v>0.25</v>
      </c>
      <c r="E67" s="87">
        <v>279</v>
      </c>
      <c r="F67" s="82">
        <f>+E67/E68*D67</f>
        <v>0.25</v>
      </c>
      <c r="G67" s="686"/>
      <c r="H67" s="566"/>
    </row>
    <row r="68" spans="1:8" s="1" customFormat="1" ht="45">
      <c r="A68" s="133" t="s">
        <v>502</v>
      </c>
      <c r="B68" s="134" t="s">
        <v>506</v>
      </c>
      <c r="C68" s="123">
        <v>186</v>
      </c>
      <c r="D68" s="135"/>
      <c r="E68" s="87">
        <v>279</v>
      </c>
      <c r="F68" s="82"/>
      <c r="G68" s="686"/>
      <c r="H68" s="566"/>
    </row>
    <row r="69" spans="1:8" s="1" customFormat="1" ht="30">
      <c r="A69" s="133" t="s">
        <v>502</v>
      </c>
      <c r="B69" s="134" t="s">
        <v>507</v>
      </c>
      <c r="C69" s="123">
        <v>192</v>
      </c>
      <c r="D69" s="135">
        <v>0.25</v>
      </c>
      <c r="E69" s="87">
        <v>288</v>
      </c>
      <c r="F69" s="82">
        <f>+E69/E70*D69</f>
        <v>0.25</v>
      </c>
      <c r="G69" s="686"/>
      <c r="H69" s="566"/>
    </row>
    <row r="70" spans="1:8" s="1" customFormat="1" ht="30">
      <c r="A70" s="133" t="s">
        <v>502</v>
      </c>
      <c r="B70" s="134" t="s">
        <v>508</v>
      </c>
      <c r="C70" s="123">
        <v>192</v>
      </c>
      <c r="D70" s="135"/>
      <c r="E70" s="87">
        <v>288</v>
      </c>
      <c r="F70" s="82"/>
      <c r="G70" s="686"/>
      <c r="H70" s="566"/>
    </row>
    <row r="71" spans="1:8" s="1" customFormat="1" ht="45">
      <c r="A71" s="127" t="s">
        <v>502</v>
      </c>
      <c r="B71" s="136" t="s">
        <v>509</v>
      </c>
      <c r="C71" s="137">
        <v>1</v>
      </c>
      <c r="D71" s="135">
        <v>0.1</v>
      </c>
      <c r="E71" s="87">
        <v>16</v>
      </c>
      <c r="F71" s="82">
        <f>+E71/E72*D71</f>
        <v>0.1</v>
      </c>
      <c r="G71" s="686"/>
      <c r="H71" s="566"/>
    </row>
    <row r="72" spans="1:8" s="1" customFormat="1" ht="45">
      <c r="A72" s="127" t="s">
        <v>502</v>
      </c>
      <c r="B72" s="136" t="s">
        <v>510</v>
      </c>
      <c r="C72" s="137">
        <v>1</v>
      </c>
      <c r="D72" s="135"/>
      <c r="E72" s="87">
        <v>16</v>
      </c>
      <c r="F72" s="82"/>
      <c r="G72" s="686"/>
      <c r="H72" s="566"/>
    </row>
    <row r="73" spans="1:8" s="1" customFormat="1" ht="45">
      <c r="A73" s="127" t="s">
        <v>502</v>
      </c>
      <c r="B73" s="136" t="s">
        <v>511</v>
      </c>
      <c r="C73" s="137">
        <v>1</v>
      </c>
      <c r="D73" s="135">
        <v>0.1</v>
      </c>
      <c r="E73" s="87">
        <v>33</v>
      </c>
      <c r="F73" s="82">
        <f>+E73/E74*D73</f>
        <v>0.1</v>
      </c>
      <c r="G73" s="686"/>
      <c r="H73" s="566"/>
    </row>
    <row r="74" spans="1:8" s="1" customFormat="1" ht="45">
      <c r="A74" s="127" t="s">
        <v>502</v>
      </c>
      <c r="B74" s="136" t="s">
        <v>512</v>
      </c>
      <c r="C74" s="137">
        <v>1</v>
      </c>
      <c r="D74" s="135"/>
      <c r="E74" s="87">
        <v>33</v>
      </c>
      <c r="F74" s="82"/>
      <c r="G74" s="686"/>
      <c r="H74" s="566"/>
    </row>
    <row r="75" spans="1:8" s="1" customFormat="1" ht="30">
      <c r="A75" s="138" t="s">
        <v>513</v>
      </c>
      <c r="B75" s="136" t="s">
        <v>514</v>
      </c>
      <c r="C75" s="137">
        <v>1</v>
      </c>
      <c r="D75" s="135">
        <v>0.05</v>
      </c>
      <c r="E75" s="87">
        <v>24</v>
      </c>
      <c r="F75" s="82">
        <f>+E75/E76*D75</f>
        <v>0.05</v>
      </c>
      <c r="G75" s="686"/>
      <c r="H75" s="566"/>
    </row>
    <row r="76" spans="1:8" s="1" customFormat="1" ht="45">
      <c r="A76" s="138" t="s">
        <v>513</v>
      </c>
      <c r="B76" s="134" t="s">
        <v>515</v>
      </c>
      <c r="C76" s="137">
        <v>1</v>
      </c>
      <c r="D76" s="135"/>
      <c r="E76" s="87">
        <v>24</v>
      </c>
      <c r="F76" s="82"/>
      <c r="G76" s="686"/>
      <c r="H76" s="566"/>
    </row>
    <row r="77" spans="1:8" s="1" customFormat="1" ht="30">
      <c r="A77" s="138" t="s">
        <v>516</v>
      </c>
      <c r="B77" s="139" t="s">
        <v>517</v>
      </c>
      <c r="C77" s="137">
        <v>1</v>
      </c>
      <c r="D77" s="135">
        <v>0.1</v>
      </c>
      <c r="E77" s="87">
        <v>3657</v>
      </c>
      <c r="F77" s="82">
        <f>+E77/E78*D77</f>
        <v>0.1</v>
      </c>
      <c r="G77" s="686"/>
      <c r="H77" s="566"/>
    </row>
    <row r="78" spans="1:8" ht="30">
      <c r="A78" s="138" t="s">
        <v>516</v>
      </c>
      <c r="B78" s="139" t="s">
        <v>518</v>
      </c>
      <c r="C78" s="137">
        <v>1</v>
      </c>
      <c r="D78" s="135"/>
      <c r="E78" s="87">
        <v>3657</v>
      </c>
      <c r="F78" s="82"/>
      <c r="G78" s="686"/>
      <c r="H78" s="14"/>
    </row>
    <row r="79" spans="1:8" ht="30">
      <c r="A79" s="138" t="s">
        <v>516</v>
      </c>
      <c r="B79" s="136" t="s">
        <v>519</v>
      </c>
      <c r="C79" s="140"/>
      <c r="D79" s="141"/>
      <c r="E79" s="87">
        <v>1120820910</v>
      </c>
      <c r="F79" s="87"/>
      <c r="G79" s="686"/>
      <c r="H79" s="14"/>
    </row>
    <row r="80" spans="1:8" ht="45">
      <c r="A80" s="83" t="s">
        <v>520</v>
      </c>
      <c r="B80" s="136" t="s">
        <v>521</v>
      </c>
      <c r="C80" s="140"/>
      <c r="D80" s="141"/>
      <c r="E80" s="87">
        <v>849</v>
      </c>
      <c r="F80" s="87"/>
      <c r="G80" s="687"/>
      <c r="H80" s="568"/>
    </row>
    <row r="81" spans="1:9">
      <c r="A81" s="83"/>
      <c r="B81" s="22"/>
      <c r="C81" s="27"/>
      <c r="D81" s="142">
        <f>SUM(D65:D80)</f>
        <v>1</v>
      </c>
      <c r="E81" s="87"/>
      <c r="F81" s="87"/>
      <c r="G81" s="143"/>
      <c r="H81" s="568"/>
    </row>
    <row r="82" spans="1:9">
      <c r="A82" s="683" t="s">
        <v>522</v>
      </c>
      <c r="B82" s="683"/>
      <c r="C82" s="683"/>
      <c r="D82" s="683"/>
      <c r="E82" s="683"/>
      <c r="F82" s="683"/>
      <c r="G82" s="684"/>
      <c r="H82" s="14"/>
    </row>
    <row r="83" spans="1:9" ht="45.75" thickBot="1">
      <c r="A83" s="74" t="s">
        <v>1</v>
      </c>
      <c r="B83" s="75" t="s">
        <v>2</v>
      </c>
      <c r="C83" s="76" t="s">
        <v>427</v>
      </c>
      <c r="D83" s="144" t="s">
        <v>428</v>
      </c>
      <c r="E83" s="144" t="s">
        <v>4</v>
      </c>
      <c r="F83" s="144" t="s">
        <v>209</v>
      </c>
      <c r="G83" s="91" t="s">
        <v>429</v>
      </c>
      <c r="H83" s="14"/>
    </row>
    <row r="84" spans="1:9" s="1" customFormat="1" ht="51">
      <c r="A84" s="92" t="s">
        <v>523</v>
      </c>
      <c r="B84" s="145" t="s">
        <v>524</v>
      </c>
      <c r="C84" s="146">
        <v>100</v>
      </c>
      <c r="D84" s="94">
        <v>0.2</v>
      </c>
      <c r="E84" s="147">
        <v>153</v>
      </c>
      <c r="F84" s="148">
        <f>+E84/E85*D84</f>
        <v>0.19245283018867926</v>
      </c>
      <c r="G84" s="707">
        <f>SUM(F84:F96)</f>
        <v>0.94729153986609871</v>
      </c>
      <c r="H84" s="566"/>
    </row>
    <row r="85" spans="1:9" s="1" customFormat="1" ht="51.75" thickBot="1">
      <c r="A85" s="92" t="s">
        <v>525</v>
      </c>
      <c r="B85" s="145" t="s">
        <v>526</v>
      </c>
      <c r="C85" s="149">
        <v>100</v>
      </c>
      <c r="D85" s="150"/>
      <c r="E85" s="147">
        <v>159</v>
      </c>
      <c r="F85" s="151"/>
      <c r="G85" s="708"/>
      <c r="H85" s="566"/>
    </row>
    <row r="86" spans="1:9" s="1" customFormat="1" ht="51">
      <c r="A86" s="92" t="s">
        <v>523</v>
      </c>
      <c r="B86" s="145" t="s">
        <v>527</v>
      </c>
      <c r="C86" s="146">
        <v>100</v>
      </c>
      <c r="D86" s="94">
        <v>0.15</v>
      </c>
      <c r="E86" s="147">
        <v>92</v>
      </c>
      <c r="F86" s="148">
        <f>+E86/E87*D86</f>
        <v>0.15</v>
      </c>
      <c r="G86" s="708"/>
      <c r="H86" s="566"/>
    </row>
    <row r="87" spans="1:9" s="1" customFormat="1" ht="80.25" customHeight="1" thickBot="1">
      <c r="A87" s="92" t="s">
        <v>523</v>
      </c>
      <c r="B87" s="145" t="s">
        <v>528</v>
      </c>
      <c r="C87" s="149">
        <v>100</v>
      </c>
      <c r="D87" s="150"/>
      <c r="E87" s="147">
        <v>92</v>
      </c>
      <c r="F87" s="152"/>
      <c r="G87" s="708"/>
      <c r="H87" s="538" t="s">
        <v>1187</v>
      </c>
    </row>
    <row r="88" spans="1:9" s="1" customFormat="1" ht="81.75" customHeight="1">
      <c r="A88" s="92" t="s">
        <v>523</v>
      </c>
      <c r="B88" s="145" t="s">
        <v>529</v>
      </c>
      <c r="C88" s="146">
        <v>100</v>
      </c>
      <c r="D88" s="153">
        <v>0.2</v>
      </c>
      <c r="E88" s="154">
        <v>96</v>
      </c>
      <c r="F88" s="569">
        <f>+E88/E89*D88</f>
        <v>0.15483870967741936</v>
      </c>
      <c r="G88" s="708"/>
      <c r="H88" s="566"/>
      <c r="I88" s="570"/>
    </row>
    <row r="89" spans="1:9" s="1" customFormat="1" ht="77.25" customHeight="1" thickBot="1">
      <c r="A89" s="92" t="s">
        <v>523</v>
      </c>
      <c r="B89" s="145" t="s">
        <v>530</v>
      </c>
      <c r="C89" s="149">
        <v>100</v>
      </c>
      <c r="D89" s="155"/>
      <c r="E89" s="154">
        <v>124</v>
      </c>
      <c r="F89" s="156"/>
      <c r="G89" s="708"/>
      <c r="H89" s="566"/>
    </row>
    <row r="90" spans="1:9" s="1" customFormat="1" ht="56.25">
      <c r="A90" s="157" t="s">
        <v>531</v>
      </c>
      <c r="B90" s="145" t="s">
        <v>532</v>
      </c>
      <c r="C90" s="146">
        <v>100</v>
      </c>
      <c r="D90" s="158">
        <v>0.25</v>
      </c>
      <c r="E90" s="147">
        <v>181</v>
      </c>
      <c r="F90" s="148">
        <f>+E90/E91*D90</f>
        <v>0.25</v>
      </c>
      <c r="G90" s="708"/>
      <c r="H90" s="566"/>
    </row>
    <row r="91" spans="1:9" s="1" customFormat="1" ht="57" thickBot="1">
      <c r="A91" s="157" t="s">
        <v>531</v>
      </c>
      <c r="B91" s="145" t="s">
        <v>533</v>
      </c>
      <c r="C91" s="149">
        <v>100</v>
      </c>
      <c r="D91" s="159"/>
      <c r="E91" s="147">
        <v>181</v>
      </c>
      <c r="F91" s="156"/>
      <c r="G91" s="708"/>
      <c r="H91" s="566"/>
    </row>
    <row r="92" spans="1:9" s="1" customFormat="1" ht="48.75" customHeight="1">
      <c r="A92" s="157" t="s">
        <v>534</v>
      </c>
      <c r="B92" s="145" t="s">
        <v>535</v>
      </c>
      <c r="C92" s="146">
        <v>100</v>
      </c>
      <c r="D92" s="158">
        <v>0.05</v>
      </c>
      <c r="E92" s="147">
        <v>3</v>
      </c>
      <c r="F92" s="148">
        <f>+E92/E93*D92</f>
        <v>0.05</v>
      </c>
      <c r="G92" s="708"/>
      <c r="H92" s="538" t="s">
        <v>1187</v>
      </c>
    </row>
    <row r="93" spans="1:9" s="1" customFormat="1" ht="45.75" thickBot="1">
      <c r="A93" s="157" t="s">
        <v>534</v>
      </c>
      <c r="B93" s="145" t="s">
        <v>536</v>
      </c>
      <c r="C93" s="149">
        <v>100</v>
      </c>
      <c r="D93" s="150"/>
      <c r="E93" s="147">
        <v>3</v>
      </c>
      <c r="F93" s="156"/>
      <c r="G93" s="708"/>
      <c r="H93" s="566"/>
    </row>
    <row r="94" spans="1:9" s="1" customFormat="1" ht="25.5">
      <c r="A94" s="157" t="s">
        <v>537</v>
      </c>
      <c r="B94" s="145" t="s">
        <v>538</v>
      </c>
      <c r="C94" s="146">
        <v>100</v>
      </c>
      <c r="D94" s="158">
        <v>0.1</v>
      </c>
      <c r="E94" s="147">
        <v>411</v>
      </c>
      <c r="F94" s="148">
        <f>+E94/E95*D94</f>
        <v>0.1</v>
      </c>
      <c r="G94" s="708"/>
      <c r="H94" s="566"/>
    </row>
    <row r="95" spans="1:9" s="1" customFormat="1" ht="26.25" thickBot="1">
      <c r="A95" s="157" t="s">
        <v>537</v>
      </c>
      <c r="B95" s="145" t="s">
        <v>539</v>
      </c>
      <c r="C95" s="149">
        <v>100</v>
      </c>
      <c r="D95" s="150"/>
      <c r="E95" s="147">
        <v>411</v>
      </c>
      <c r="F95" s="160"/>
      <c r="G95" s="708"/>
      <c r="H95" s="566"/>
      <c r="I95" s="571"/>
    </row>
    <row r="96" spans="1:9" s="1" customFormat="1" ht="24" customHeight="1">
      <c r="A96" s="161" t="s">
        <v>540</v>
      </c>
      <c r="B96" s="145" t="s">
        <v>541</v>
      </c>
      <c r="C96" s="162">
        <v>100</v>
      </c>
      <c r="D96" s="158">
        <v>0.05</v>
      </c>
      <c r="E96" s="163">
        <v>22</v>
      </c>
      <c r="F96" s="164">
        <v>0.05</v>
      </c>
      <c r="G96" s="708"/>
      <c r="H96" s="566"/>
    </row>
    <row r="97" spans="1:11" s="1" customFormat="1" ht="24" customHeight="1">
      <c r="A97" s="161" t="s">
        <v>540</v>
      </c>
      <c r="B97" s="145" t="s">
        <v>542</v>
      </c>
      <c r="C97" s="112">
        <v>100</v>
      </c>
      <c r="D97" s="165"/>
      <c r="E97" s="163">
        <v>22</v>
      </c>
      <c r="F97" s="98"/>
      <c r="G97" s="98"/>
      <c r="H97" s="566"/>
    </row>
    <row r="98" spans="1:11" s="1" customFormat="1">
      <c r="A98" s="166"/>
      <c r="B98" s="167"/>
      <c r="C98" s="168"/>
      <c r="D98" s="169">
        <f>SUM(D84:D96)</f>
        <v>1</v>
      </c>
      <c r="F98" s="170"/>
      <c r="G98" s="170"/>
      <c r="H98" s="566"/>
    </row>
    <row r="99" spans="1:11">
      <c r="A99" s="684" t="s">
        <v>543</v>
      </c>
      <c r="B99" s="709"/>
      <c r="C99" s="709"/>
      <c r="D99" s="709"/>
      <c r="E99" s="709"/>
      <c r="F99" s="709"/>
      <c r="G99" s="709"/>
      <c r="H99" s="14"/>
    </row>
    <row r="100" spans="1:11" ht="45">
      <c r="A100" s="74" t="s">
        <v>1</v>
      </c>
      <c r="B100" s="75" t="s">
        <v>2</v>
      </c>
      <c r="C100" s="76" t="s">
        <v>427</v>
      </c>
      <c r="D100" s="75" t="s">
        <v>428</v>
      </c>
      <c r="E100" s="75" t="s">
        <v>4</v>
      </c>
      <c r="F100" s="75" t="s">
        <v>209</v>
      </c>
      <c r="G100" s="91" t="s">
        <v>429</v>
      </c>
      <c r="H100" s="14"/>
    </row>
    <row r="101" spans="1:11" s="1" customFormat="1" ht="47.25">
      <c r="A101" s="100" t="s">
        <v>544</v>
      </c>
      <c r="B101" s="171" t="s">
        <v>545</v>
      </c>
      <c r="C101" s="84">
        <v>4</v>
      </c>
      <c r="D101" s="79">
        <v>0.19</v>
      </c>
      <c r="E101" s="87">
        <v>3</v>
      </c>
      <c r="F101" s="572">
        <f>+E101/C102*D101</f>
        <v>0.14250000000000002</v>
      </c>
      <c r="G101" s="685">
        <f>SUM(F101:F119)</f>
        <v>0.82994987468671666</v>
      </c>
      <c r="H101" s="172"/>
      <c r="I101" s="573"/>
      <c r="J101" s="173"/>
    </row>
    <row r="102" spans="1:11" s="1" customFormat="1" ht="31.5">
      <c r="A102" s="100" t="s">
        <v>544</v>
      </c>
      <c r="B102" s="171" t="s">
        <v>546</v>
      </c>
      <c r="C102" s="84">
        <v>4</v>
      </c>
      <c r="D102" s="79"/>
      <c r="E102" s="87">
        <v>3</v>
      </c>
      <c r="F102" s="119"/>
      <c r="G102" s="686"/>
      <c r="H102" s="172"/>
      <c r="J102" s="173"/>
      <c r="K102" s="173"/>
    </row>
    <row r="103" spans="1:11" s="1" customFormat="1" ht="31.5">
      <c r="A103" s="100" t="s">
        <v>544</v>
      </c>
      <c r="B103" s="171" t="s">
        <v>547</v>
      </c>
      <c r="C103" s="84">
        <v>1</v>
      </c>
      <c r="D103" s="79">
        <v>0.03</v>
      </c>
      <c r="E103" s="87">
        <v>1</v>
      </c>
      <c r="F103" s="82">
        <f>+E103/C103*D103</f>
        <v>0.03</v>
      </c>
      <c r="G103" s="686"/>
      <c r="H103" s="172"/>
      <c r="J103" s="173"/>
      <c r="K103" s="173"/>
    </row>
    <row r="104" spans="1:11" s="1" customFormat="1" ht="47.25">
      <c r="A104" s="100" t="s">
        <v>544</v>
      </c>
      <c r="B104" s="171" t="s">
        <v>548</v>
      </c>
      <c r="C104" s="84">
        <v>21</v>
      </c>
      <c r="D104" s="79">
        <v>0.13</v>
      </c>
      <c r="E104" s="87">
        <v>13</v>
      </c>
      <c r="F104" s="572">
        <f>+E104/C104*D104</f>
        <v>8.0476190476190479E-2</v>
      </c>
      <c r="G104" s="686"/>
      <c r="H104" s="172"/>
      <c r="J104" s="173"/>
      <c r="K104" s="173"/>
    </row>
    <row r="105" spans="1:11" s="1" customFormat="1" ht="47.25">
      <c r="A105" s="100" t="s">
        <v>544</v>
      </c>
      <c r="B105" s="171" t="s">
        <v>549</v>
      </c>
      <c r="C105" s="84">
        <v>21</v>
      </c>
      <c r="D105" s="116"/>
      <c r="E105" s="87">
        <v>13</v>
      </c>
      <c r="F105" s="119"/>
      <c r="G105" s="686"/>
      <c r="H105" s="172"/>
      <c r="J105" s="173"/>
      <c r="K105" s="173"/>
    </row>
    <row r="106" spans="1:11" s="1" customFormat="1" ht="31.5">
      <c r="A106" s="127" t="s">
        <v>544</v>
      </c>
      <c r="B106" s="174" t="s">
        <v>550</v>
      </c>
      <c r="C106" s="84">
        <v>0</v>
      </c>
      <c r="D106" s="175"/>
      <c r="E106" s="574">
        <v>4792</v>
      </c>
      <c r="F106" s="82"/>
      <c r="G106" s="686"/>
      <c r="H106" s="172"/>
      <c r="J106" s="176"/>
      <c r="K106" s="173"/>
    </row>
    <row r="107" spans="1:11" s="1" customFormat="1" ht="31.5">
      <c r="A107" s="127" t="s">
        <v>544</v>
      </c>
      <c r="B107" s="174" t="s">
        <v>551</v>
      </c>
      <c r="C107" s="84">
        <v>0</v>
      </c>
      <c r="D107" s="175"/>
      <c r="E107" s="574">
        <v>2227</v>
      </c>
      <c r="F107" s="82"/>
      <c r="G107" s="686"/>
      <c r="H107" s="172"/>
      <c r="J107" s="176"/>
      <c r="K107" s="176"/>
    </row>
    <row r="108" spans="1:11" s="1" customFormat="1" ht="47.25">
      <c r="A108" s="127" t="s">
        <v>544</v>
      </c>
      <c r="B108" s="174" t="s">
        <v>552</v>
      </c>
      <c r="C108" s="84">
        <v>0</v>
      </c>
      <c r="D108" s="175"/>
      <c r="E108" s="574">
        <v>1937</v>
      </c>
      <c r="F108" s="82"/>
      <c r="G108" s="686"/>
      <c r="H108" s="172"/>
      <c r="J108" s="176"/>
      <c r="K108" s="176"/>
    </row>
    <row r="109" spans="1:11" ht="47.25">
      <c r="A109" s="127" t="s">
        <v>544</v>
      </c>
      <c r="B109" s="174" t="s">
        <v>553</v>
      </c>
      <c r="C109" s="84">
        <v>0</v>
      </c>
      <c r="D109" s="175"/>
      <c r="E109" s="574">
        <v>283</v>
      </c>
      <c r="F109" s="82"/>
      <c r="G109" s="686"/>
      <c r="H109" s="575"/>
      <c r="I109" s="570"/>
      <c r="J109" s="176"/>
      <c r="K109" s="176"/>
    </row>
    <row r="110" spans="1:11" ht="47.25">
      <c r="A110" s="127" t="s">
        <v>554</v>
      </c>
      <c r="B110" s="171" t="s">
        <v>555</v>
      </c>
      <c r="C110" s="84">
        <v>9</v>
      </c>
      <c r="D110" s="79">
        <v>0.25</v>
      </c>
      <c r="E110" s="87">
        <v>7</v>
      </c>
      <c r="F110" s="82">
        <f>+E110/E111*D110</f>
        <v>0.25</v>
      </c>
      <c r="G110" s="686"/>
      <c r="H110" s="575"/>
      <c r="J110" s="176"/>
      <c r="K110" s="176"/>
    </row>
    <row r="111" spans="1:11" ht="47.25">
      <c r="A111" s="127" t="s">
        <v>554</v>
      </c>
      <c r="B111" s="171" t="s">
        <v>556</v>
      </c>
      <c r="C111" s="84">
        <v>9</v>
      </c>
      <c r="D111" s="175"/>
      <c r="E111" s="87">
        <v>7</v>
      </c>
      <c r="F111" s="82"/>
      <c r="G111" s="686"/>
      <c r="H111" s="575"/>
      <c r="J111" s="176"/>
      <c r="K111" s="176"/>
    </row>
    <row r="112" spans="1:11" ht="31.5">
      <c r="A112" s="127" t="s">
        <v>557</v>
      </c>
      <c r="B112" s="174" t="s">
        <v>558</v>
      </c>
      <c r="C112" s="84">
        <v>23</v>
      </c>
      <c r="D112" s="79">
        <v>0.08</v>
      </c>
      <c r="E112" s="87">
        <v>23</v>
      </c>
      <c r="F112" s="82">
        <f>+E112/E113*D112</f>
        <v>0.08</v>
      </c>
      <c r="G112" s="686"/>
      <c r="H112" s="575"/>
      <c r="J112" s="176"/>
      <c r="K112" s="176"/>
    </row>
    <row r="113" spans="1:11" ht="47.25">
      <c r="A113" s="127" t="s">
        <v>557</v>
      </c>
      <c r="B113" s="174" t="s">
        <v>559</v>
      </c>
      <c r="C113" s="84">
        <v>23</v>
      </c>
      <c r="D113" s="175"/>
      <c r="E113" s="87">
        <v>23</v>
      </c>
      <c r="F113" s="82"/>
      <c r="G113" s="686"/>
      <c r="H113" s="575"/>
      <c r="J113" s="176"/>
      <c r="K113" s="176"/>
    </row>
    <row r="114" spans="1:11" ht="31.5">
      <c r="A114" s="127" t="s">
        <v>557</v>
      </c>
      <c r="B114" s="174" t="s">
        <v>560</v>
      </c>
      <c r="C114" s="84">
        <v>19</v>
      </c>
      <c r="D114" s="79">
        <v>0.13</v>
      </c>
      <c r="E114" s="87">
        <v>16</v>
      </c>
      <c r="F114" s="572">
        <f>+E114/C114*D114</f>
        <v>0.10947368421052632</v>
      </c>
      <c r="G114" s="686"/>
      <c r="H114" s="575"/>
      <c r="J114" s="176"/>
      <c r="K114" s="176"/>
    </row>
    <row r="115" spans="1:11" ht="47.25">
      <c r="A115" s="127" t="s">
        <v>557</v>
      </c>
      <c r="B115" s="174" t="s">
        <v>561</v>
      </c>
      <c r="C115" s="84">
        <v>19</v>
      </c>
      <c r="D115" s="175"/>
      <c r="E115" s="87">
        <v>16</v>
      </c>
      <c r="F115" s="82"/>
      <c r="G115" s="686"/>
      <c r="H115" s="575"/>
      <c r="J115" s="176"/>
      <c r="K115" s="176"/>
    </row>
    <row r="116" spans="1:11" ht="31.5">
      <c r="A116" s="127" t="s">
        <v>557</v>
      </c>
      <c r="B116" s="174" t="s">
        <v>562</v>
      </c>
      <c r="C116" s="84">
        <v>72</v>
      </c>
      <c r="D116" s="79">
        <v>0.09</v>
      </c>
      <c r="E116" s="576">
        <v>30</v>
      </c>
      <c r="F116" s="572">
        <f>+E116/C116*D116</f>
        <v>3.7499999999999999E-2</v>
      </c>
      <c r="G116" s="686"/>
      <c r="H116" s="575"/>
      <c r="J116" s="176"/>
      <c r="K116" s="176"/>
    </row>
    <row r="117" spans="1:11" ht="47.25">
      <c r="A117" s="127" t="s">
        <v>557</v>
      </c>
      <c r="B117" s="174" t="s">
        <v>563</v>
      </c>
      <c r="C117" s="84">
        <v>72</v>
      </c>
      <c r="D117" s="175"/>
      <c r="E117" s="576">
        <v>30</v>
      </c>
      <c r="F117" s="82"/>
      <c r="G117" s="686"/>
      <c r="H117" s="575"/>
      <c r="J117" s="176"/>
      <c r="K117" s="176"/>
    </row>
    <row r="118" spans="1:11" ht="47.25">
      <c r="A118" s="56" t="s">
        <v>564</v>
      </c>
      <c r="B118" s="174" t="s">
        <v>565</v>
      </c>
      <c r="C118" s="84">
        <v>576</v>
      </c>
      <c r="D118" s="79">
        <v>0.1</v>
      </c>
      <c r="E118" s="87">
        <v>526</v>
      </c>
      <c r="F118" s="82">
        <f>+E118/E119*D118</f>
        <v>0.1</v>
      </c>
      <c r="G118" s="686"/>
      <c r="H118" s="575"/>
      <c r="J118" s="176"/>
      <c r="K118" s="176"/>
    </row>
    <row r="119" spans="1:11" ht="63">
      <c r="A119" s="56" t="s">
        <v>564</v>
      </c>
      <c r="B119" s="171" t="s">
        <v>566</v>
      </c>
      <c r="C119" s="84">
        <v>576</v>
      </c>
      <c r="D119" s="175"/>
      <c r="E119" s="87">
        <v>526</v>
      </c>
      <c r="F119" s="82"/>
      <c r="G119" s="687"/>
      <c r="H119" s="575"/>
      <c r="J119" s="176"/>
      <c r="K119" s="176"/>
    </row>
    <row r="120" spans="1:11">
      <c r="A120" s="22"/>
      <c r="B120" s="177"/>
      <c r="C120" s="178"/>
      <c r="D120" s="179">
        <f>SUM(D101:D119)</f>
        <v>0.99999999999999989</v>
      </c>
      <c r="E120" s="87"/>
      <c r="F120" s="86"/>
      <c r="G120" s="132"/>
      <c r="H120" s="14"/>
      <c r="K120" s="176"/>
    </row>
    <row r="121" spans="1:11">
      <c r="A121" s="683" t="s">
        <v>567</v>
      </c>
      <c r="B121" s="683"/>
      <c r="C121" s="683"/>
      <c r="D121" s="683"/>
      <c r="E121" s="683"/>
      <c r="F121" s="683"/>
      <c r="G121" s="684"/>
      <c r="H121" s="14"/>
      <c r="K121" s="176"/>
    </row>
    <row r="122" spans="1:11" ht="45">
      <c r="A122" s="74" t="s">
        <v>1</v>
      </c>
      <c r="B122" s="75" t="s">
        <v>2</v>
      </c>
      <c r="C122" s="76" t="s">
        <v>427</v>
      </c>
      <c r="D122" s="75" t="s">
        <v>5</v>
      </c>
      <c r="E122" s="75" t="s">
        <v>4</v>
      </c>
      <c r="F122" s="75" t="s">
        <v>209</v>
      </c>
      <c r="G122" s="91" t="s">
        <v>429</v>
      </c>
      <c r="H122" s="14"/>
      <c r="K122" s="176"/>
    </row>
    <row r="123" spans="1:11" s="1" customFormat="1" ht="45">
      <c r="A123" s="100" t="s">
        <v>568</v>
      </c>
      <c r="B123" s="124" t="s">
        <v>569</v>
      </c>
      <c r="C123" s="84">
        <v>19</v>
      </c>
      <c r="D123" s="180">
        <v>0.14000000000000001</v>
      </c>
      <c r="E123" s="119">
        <v>19</v>
      </c>
      <c r="F123" s="82">
        <f>+E123/C123*D123</f>
        <v>0.14000000000000001</v>
      </c>
      <c r="G123" s="685">
        <f>SUM(F123:F134)</f>
        <v>0.9930000000000001</v>
      </c>
      <c r="H123" s="179"/>
      <c r="K123" s="176"/>
    </row>
    <row r="124" spans="1:11" s="1" customFormat="1" ht="30">
      <c r="A124" s="100" t="s">
        <v>568</v>
      </c>
      <c r="B124" s="124" t="s">
        <v>570</v>
      </c>
      <c r="C124" s="84">
        <v>19</v>
      </c>
      <c r="D124" s="181"/>
      <c r="E124" s="119">
        <v>19</v>
      </c>
      <c r="F124" s="87">
        <f>+E124/C124*D124</f>
        <v>0</v>
      </c>
      <c r="G124" s="686"/>
      <c r="H124" s="179"/>
      <c r="K124" s="176"/>
    </row>
    <row r="125" spans="1:11" s="1" customFormat="1" ht="30">
      <c r="A125" s="100" t="s">
        <v>571</v>
      </c>
      <c r="B125" s="124" t="s">
        <v>572</v>
      </c>
      <c r="C125" s="84">
        <v>2</v>
      </c>
      <c r="D125" s="180">
        <v>0.14000000000000001</v>
      </c>
      <c r="E125" s="119">
        <v>2</v>
      </c>
      <c r="F125" s="82">
        <f>+E125/C125*D125</f>
        <v>0.14000000000000001</v>
      </c>
      <c r="G125" s="686"/>
      <c r="H125" s="179"/>
    </row>
    <row r="126" spans="1:11" s="1" customFormat="1" ht="30">
      <c r="A126" s="100" t="s">
        <v>571</v>
      </c>
      <c r="B126" s="124" t="s">
        <v>573</v>
      </c>
      <c r="C126" s="84">
        <v>2</v>
      </c>
      <c r="D126" s="181"/>
      <c r="E126" s="119">
        <v>2</v>
      </c>
      <c r="F126" s="87"/>
      <c r="G126" s="686"/>
      <c r="H126" s="179"/>
    </row>
    <row r="127" spans="1:11" s="1" customFormat="1" ht="45">
      <c r="A127" s="100" t="s">
        <v>574</v>
      </c>
      <c r="B127" s="124" t="s">
        <v>575</v>
      </c>
      <c r="C127" s="84">
        <v>9</v>
      </c>
      <c r="D127" s="180">
        <v>0.19</v>
      </c>
      <c r="E127" s="119">
        <v>9</v>
      </c>
      <c r="F127" s="82">
        <f>+E127/C127*D127</f>
        <v>0.19</v>
      </c>
      <c r="G127" s="686"/>
      <c r="H127" s="179"/>
    </row>
    <row r="128" spans="1:11" s="1" customFormat="1" ht="45">
      <c r="A128" s="100" t="s">
        <v>574</v>
      </c>
      <c r="B128" s="124" t="s">
        <v>576</v>
      </c>
      <c r="C128" s="84">
        <v>9</v>
      </c>
      <c r="D128" s="181"/>
      <c r="E128" s="119">
        <v>9</v>
      </c>
      <c r="F128" s="82">
        <f t="shared" ref="F128:F132" si="0">+E128/C128*D128</f>
        <v>0</v>
      </c>
      <c r="G128" s="686"/>
      <c r="H128" s="179"/>
    </row>
    <row r="129" spans="1:11" s="1" customFormat="1" ht="45">
      <c r="A129" s="100" t="s">
        <v>577</v>
      </c>
      <c r="B129" s="124" t="s">
        <v>578</v>
      </c>
      <c r="C129" s="84">
        <v>14</v>
      </c>
      <c r="D129" s="577">
        <v>0.14000000000000001</v>
      </c>
      <c r="E129" s="578">
        <v>17</v>
      </c>
      <c r="F129" s="182">
        <v>0.14000000000000001</v>
      </c>
      <c r="G129" s="686"/>
      <c r="H129" s="179"/>
    </row>
    <row r="130" spans="1:11" s="1" customFormat="1" ht="60">
      <c r="A130" s="100" t="s">
        <v>577</v>
      </c>
      <c r="B130" s="124" t="s">
        <v>579</v>
      </c>
      <c r="C130" s="84">
        <v>14</v>
      </c>
      <c r="D130" s="181"/>
      <c r="E130" s="578">
        <v>17</v>
      </c>
      <c r="F130" s="87">
        <f t="shared" si="0"/>
        <v>0</v>
      </c>
      <c r="G130" s="686"/>
      <c r="H130" s="179"/>
    </row>
    <row r="131" spans="1:11" s="1" customFormat="1" ht="60">
      <c r="A131" s="183" t="s">
        <v>580</v>
      </c>
      <c r="B131" s="124" t="s">
        <v>581</v>
      </c>
      <c r="C131" s="84">
        <v>2</v>
      </c>
      <c r="D131" s="180">
        <v>0.25</v>
      </c>
      <c r="E131" s="578">
        <v>3</v>
      </c>
      <c r="F131" s="182">
        <f>+E131/E132*D131</f>
        <v>0.25</v>
      </c>
      <c r="G131" s="686"/>
      <c r="H131" s="179"/>
    </row>
    <row r="132" spans="1:11" s="1" customFormat="1" ht="45">
      <c r="A132" s="183" t="s">
        <v>580</v>
      </c>
      <c r="B132" s="124" t="s">
        <v>582</v>
      </c>
      <c r="C132" s="84">
        <v>2</v>
      </c>
      <c r="D132" s="181"/>
      <c r="E132" s="578">
        <v>3</v>
      </c>
      <c r="F132" s="87">
        <f t="shared" si="0"/>
        <v>0</v>
      </c>
      <c r="G132" s="686"/>
      <c r="H132" s="179"/>
    </row>
    <row r="133" spans="1:11" ht="30">
      <c r="A133" s="100" t="s">
        <v>583</v>
      </c>
      <c r="B133" s="124" t="s">
        <v>584</v>
      </c>
      <c r="C133" s="84">
        <v>1200</v>
      </c>
      <c r="D133" s="180">
        <v>0.14000000000000001</v>
      </c>
      <c r="E133" s="119">
        <v>1140</v>
      </c>
      <c r="F133" s="572">
        <f>+E133/C133*D133</f>
        <v>0.13300000000000001</v>
      </c>
      <c r="G133" s="686"/>
      <c r="H133" s="179"/>
    </row>
    <row r="134" spans="1:11" ht="45.75" thickBot="1">
      <c r="A134" s="100" t="s">
        <v>583</v>
      </c>
      <c r="B134" s="124" t="s">
        <v>585</v>
      </c>
      <c r="C134" s="84">
        <v>1200</v>
      </c>
      <c r="D134" s="184"/>
      <c r="E134" s="119">
        <v>1140</v>
      </c>
      <c r="F134" s="185"/>
      <c r="G134" s="687"/>
      <c r="H134" s="579" t="s">
        <v>1188</v>
      </c>
    </row>
    <row r="135" spans="1:11">
      <c r="A135" s="24"/>
      <c r="B135" s="22"/>
      <c r="C135" s="186"/>
      <c r="D135" s="187">
        <v>100</v>
      </c>
      <c r="E135" s="87"/>
      <c r="F135" s="188"/>
      <c r="G135" s="189"/>
      <c r="H135" s="14"/>
    </row>
    <row r="136" spans="1:11">
      <c r="A136" s="683" t="s">
        <v>586</v>
      </c>
      <c r="B136" s="683"/>
      <c r="C136" s="683"/>
      <c r="D136" s="683"/>
      <c r="E136" s="683"/>
      <c r="F136" s="683"/>
      <c r="G136" s="684"/>
      <c r="H136" s="14"/>
    </row>
    <row r="137" spans="1:11" ht="46.5" customHeight="1">
      <c r="A137" s="74" t="s">
        <v>1</v>
      </c>
      <c r="B137" s="75" t="s">
        <v>2</v>
      </c>
      <c r="C137" s="76" t="s">
        <v>427</v>
      </c>
      <c r="D137" s="144" t="s">
        <v>428</v>
      </c>
      <c r="E137" s="144" t="s">
        <v>4</v>
      </c>
      <c r="F137" s="144" t="s">
        <v>209</v>
      </c>
      <c r="G137" s="91" t="s">
        <v>429</v>
      </c>
      <c r="H137" s="14"/>
    </row>
    <row r="138" spans="1:11" s="1" customFormat="1" ht="32.25" customHeight="1">
      <c r="A138" s="100" t="s">
        <v>587</v>
      </c>
      <c r="B138" s="190" t="s">
        <v>588</v>
      </c>
      <c r="C138" s="191">
        <v>0</v>
      </c>
      <c r="D138" s="192"/>
      <c r="E138" s="580">
        <v>0</v>
      </c>
      <c r="F138" s="535"/>
      <c r="G138" s="685">
        <f>SUM(F138:F161)</f>
        <v>0.99999999999999989</v>
      </c>
      <c r="H138" s="566"/>
    </row>
    <row r="139" spans="1:11" s="1" customFormat="1" ht="51.75" customHeight="1">
      <c r="A139" s="127" t="s">
        <v>589</v>
      </c>
      <c r="B139" s="193" t="s">
        <v>590</v>
      </c>
      <c r="C139" s="194">
        <v>1</v>
      </c>
      <c r="D139" s="195">
        <v>0.18</v>
      </c>
      <c r="E139" s="580">
        <v>139</v>
      </c>
      <c r="F139" s="98">
        <f>E139/E140*D139</f>
        <v>0.18</v>
      </c>
      <c r="G139" s="686"/>
      <c r="H139" s="566"/>
      <c r="J139" s="1">
        <v>1</v>
      </c>
      <c r="K139" s="1" t="s">
        <v>591</v>
      </c>
    </row>
    <row r="140" spans="1:11" s="1" customFormat="1" ht="33" customHeight="1">
      <c r="A140" s="127" t="s">
        <v>589</v>
      </c>
      <c r="B140" s="193" t="s">
        <v>592</v>
      </c>
      <c r="C140" s="194">
        <v>1</v>
      </c>
      <c r="D140" s="196"/>
      <c r="E140" s="580">
        <v>139</v>
      </c>
      <c r="F140" s="98"/>
      <c r="G140" s="686"/>
      <c r="H140" s="566"/>
    </row>
    <row r="141" spans="1:11" s="1" customFormat="1" ht="38.25" customHeight="1">
      <c r="A141" s="127" t="s">
        <v>593</v>
      </c>
      <c r="B141" s="193" t="s">
        <v>594</v>
      </c>
      <c r="C141" s="197"/>
      <c r="D141" s="101"/>
      <c r="E141" s="581">
        <v>202</v>
      </c>
      <c r="F141" s="98"/>
      <c r="G141" s="686"/>
      <c r="H141" s="565" t="s">
        <v>1189</v>
      </c>
    </row>
    <row r="142" spans="1:11" s="1" customFormat="1" ht="26.25" customHeight="1">
      <c r="A142" s="127" t="s">
        <v>593</v>
      </c>
      <c r="B142" s="193" t="s">
        <v>595</v>
      </c>
      <c r="C142" s="194">
        <v>1</v>
      </c>
      <c r="D142" s="195">
        <v>0.19</v>
      </c>
      <c r="E142" s="582">
        <v>3754</v>
      </c>
      <c r="F142" s="98">
        <f>E142/E143*D142</f>
        <v>0.19</v>
      </c>
      <c r="G142" s="686"/>
      <c r="H142" s="566"/>
    </row>
    <row r="143" spans="1:11" s="1" customFormat="1" ht="44.25" customHeight="1">
      <c r="A143" s="127" t="s">
        <v>593</v>
      </c>
      <c r="B143" s="193" t="s">
        <v>596</v>
      </c>
      <c r="C143" s="194">
        <v>1</v>
      </c>
      <c r="D143" s="196"/>
      <c r="E143" s="582">
        <v>3754</v>
      </c>
      <c r="F143" s="98"/>
      <c r="G143" s="686"/>
      <c r="H143" s="566"/>
    </row>
    <row r="144" spans="1:11" s="1" customFormat="1" ht="29.25" customHeight="1">
      <c r="A144" s="127" t="s">
        <v>593</v>
      </c>
      <c r="B144" s="193" t="s">
        <v>597</v>
      </c>
      <c r="C144" s="194">
        <v>1</v>
      </c>
      <c r="D144" s="195">
        <v>0.13</v>
      </c>
      <c r="E144" s="582">
        <v>1314</v>
      </c>
      <c r="F144" s="98">
        <f>E144/E145*D144</f>
        <v>0.13</v>
      </c>
      <c r="G144" s="686"/>
      <c r="H144" s="566"/>
      <c r="I144" s="570"/>
    </row>
    <row r="145" spans="1:8" s="1" customFormat="1" ht="36.75" customHeight="1">
      <c r="A145" s="127" t="s">
        <v>593</v>
      </c>
      <c r="B145" s="193" t="s">
        <v>598</v>
      </c>
      <c r="C145" s="194">
        <v>1</v>
      </c>
      <c r="D145" s="196"/>
      <c r="E145" s="580">
        <v>1314</v>
      </c>
      <c r="F145" s="98"/>
      <c r="G145" s="686"/>
      <c r="H145" s="566"/>
    </row>
    <row r="146" spans="1:8" s="1" customFormat="1" ht="38.25" customHeight="1">
      <c r="A146" s="127" t="s">
        <v>599</v>
      </c>
      <c r="B146" s="193" t="s">
        <v>600</v>
      </c>
      <c r="C146" s="194">
        <v>1</v>
      </c>
      <c r="D146" s="195">
        <v>0.12</v>
      </c>
      <c r="E146" s="580">
        <v>1299</v>
      </c>
      <c r="F146" s="98">
        <f>E146/E147*D146</f>
        <v>0.12</v>
      </c>
      <c r="G146" s="686"/>
      <c r="H146" s="566"/>
    </row>
    <row r="147" spans="1:8" s="1" customFormat="1" ht="42.75" customHeight="1">
      <c r="A147" s="127" t="s">
        <v>599</v>
      </c>
      <c r="B147" s="193" t="s">
        <v>601</v>
      </c>
      <c r="C147" s="194">
        <v>1</v>
      </c>
      <c r="D147" s="196"/>
      <c r="E147" s="580">
        <v>1299</v>
      </c>
      <c r="F147" s="98"/>
      <c r="G147" s="686"/>
      <c r="H147" s="566"/>
    </row>
    <row r="148" spans="1:8" s="1" customFormat="1" ht="36.75" customHeight="1">
      <c r="A148" s="127" t="s">
        <v>602</v>
      </c>
      <c r="B148" s="193" t="s">
        <v>603</v>
      </c>
      <c r="C148" s="194">
        <v>1</v>
      </c>
      <c r="D148" s="195">
        <v>0.08</v>
      </c>
      <c r="E148" s="580">
        <v>66</v>
      </c>
      <c r="F148" s="98">
        <f>E148/E149*D148</f>
        <v>0.08</v>
      </c>
      <c r="G148" s="686"/>
      <c r="H148" s="566"/>
    </row>
    <row r="149" spans="1:8" s="1" customFormat="1" ht="32.25" customHeight="1">
      <c r="A149" s="127" t="s">
        <v>602</v>
      </c>
      <c r="B149" s="193" t="s">
        <v>604</v>
      </c>
      <c r="C149" s="194">
        <v>1</v>
      </c>
      <c r="D149" s="196"/>
      <c r="E149" s="580">
        <v>66</v>
      </c>
      <c r="F149" s="98"/>
      <c r="G149" s="686"/>
      <c r="H149" s="566"/>
    </row>
    <row r="150" spans="1:8" s="1" customFormat="1" ht="29.25" customHeight="1">
      <c r="A150" s="127" t="s">
        <v>605</v>
      </c>
      <c r="B150" s="193" t="s">
        <v>606</v>
      </c>
      <c r="C150" s="194">
        <v>1</v>
      </c>
      <c r="D150" s="195">
        <v>0.08</v>
      </c>
      <c r="E150" s="580">
        <v>563</v>
      </c>
      <c r="F150" s="98">
        <f>E150/E151*D150</f>
        <v>0.08</v>
      </c>
      <c r="G150" s="686"/>
      <c r="H150" s="566"/>
    </row>
    <row r="151" spans="1:8" s="1" customFormat="1" ht="16.5" customHeight="1">
      <c r="A151" s="127" t="s">
        <v>605</v>
      </c>
      <c r="B151" s="193" t="s">
        <v>607</v>
      </c>
      <c r="C151" s="194">
        <v>1</v>
      </c>
      <c r="D151" s="196"/>
      <c r="E151" s="580">
        <v>563</v>
      </c>
      <c r="F151" s="98"/>
      <c r="G151" s="686"/>
      <c r="H151" s="566"/>
    </row>
    <row r="152" spans="1:8" s="1" customFormat="1" ht="30" customHeight="1">
      <c r="A152" s="127" t="s">
        <v>608</v>
      </c>
      <c r="B152" s="193" t="s">
        <v>609</v>
      </c>
      <c r="C152" s="194">
        <v>1</v>
      </c>
      <c r="D152" s="195">
        <v>0.08</v>
      </c>
      <c r="E152" s="580">
        <v>4668</v>
      </c>
      <c r="F152" s="98">
        <f>E152/E153*D152</f>
        <v>0.08</v>
      </c>
      <c r="G152" s="686"/>
      <c r="H152" s="566"/>
    </row>
    <row r="153" spans="1:8" s="1" customFormat="1" ht="34.5" customHeight="1">
      <c r="A153" s="127" t="s">
        <v>608</v>
      </c>
      <c r="B153" s="193" t="s">
        <v>610</v>
      </c>
      <c r="C153" s="194">
        <v>1</v>
      </c>
      <c r="D153" s="196"/>
      <c r="E153" s="580">
        <v>4668</v>
      </c>
      <c r="F153" s="98"/>
      <c r="G153" s="686"/>
      <c r="H153" s="566"/>
    </row>
    <row r="154" spans="1:8" s="1" customFormat="1" ht="57.75" customHeight="1">
      <c r="A154" s="127" t="s">
        <v>608</v>
      </c>
      <c r="B154" s="193" t="s">
        <v>611</v>
      </c>
      <c r="C154" s="194">
        <v>1</v>
      </c>
      <c r="D154" s="195">
        <v>0.09</v>
      </c>
      <c r="E154" s="580">
        <v>90</v>
      </c>
      <c r="F154" s="98">
        <f>E154/E155*D154</f>
        <v>0.09</v>
      </c>
      <c r="G154" s="686"/>
      <c r="H154" s="25"/>
    </row>
    <row r="155" spans="1:8" s="1" customFormat="1" ht="45.75" customHeight="1">
      <c r="A155" s="127" t="s">
        <v>608</v>
      </c>
      <c r="B155" s="193" t="s">
        <v>612</v>
      </c>
      <c r="C155" s="194">
        <v>1</v>
      </c>
      <c r="D155" s="196"/>
      <c r="E155" s="580">
        <v>90</v>
      </c>
      <c r="F155" s="98"/>
      <c r="G155" s="686"/>
      <c r="H155" s="566"/>
    </row>
    <row r="156" spans="1:8" s="1" customFormat="1" ht="54" customHeight="1">
      <c r="A156" s="100" t="s">
        <v>613</v>
      </c>
      <c r="B156" s="193" t="s">
        <v>614</v>
      </c>
      <c r="C156" s="194"/>
      <c r="D156" s="101"/>
      <c r="E156" s="583">
        <v>1452</v>
      </c>
      <c r="F156" s="98"/>
      <c r="G156" s="686"/>
      <c r="H156" s="566"/>
    </row>
    <row r="157" spans="1:8" s="1" customFormat="1" ht="36.75" customHeight="1">
      <c r="A157" s="100" t="s">
        <v>615</v>
      </c>
      <c r="B157" s="193" t="s">
        <v>616</v>
      </c>
      <c r="C157" s="198"/>
      <c r="D157" s="101"/>
      <c r="E157" s="583">
        <v>16</v>
      </c>
      <c r="F157" s="98"/>
      <c r="G157" s="686"/>
      <c r="H157" s="566"/>
    </row>
    <row r="158" spans="1:8" s="1" customFormat="1" ht="43.5" customHeight="1">
      <c r="A158" s="92" t="s">
        <v>617</v>
      </c>
      <c r="B158" s="199" t="s">
        <v>618</v>
      </c>
      <c r="C158" s="197"/>
      <c r="D158" s="101"/>
      <c r="E158" s="580">
        <v>3617</v>
      </c>
      <c r="F158" s="98"/>
      <c r="G158" s="686"/>
      <c r="H158" s="566"/>
    </row>
    <row r="159" spans="1:8" s="1" customFormat="1" ht="30" customHeight="1">
      <c r="A159" s="92" t="s">
        <v>617</v>
      </c>
      <c r="B159" s="199" t="s">
        <v>619</v>
      </c>
      <c r="C159" s="194">
        <v>1</v>
      </c>
      <c r="D159" s="195">
        <v>0.05</v>
      </c>
      <c r="E159" s="580">
        <v>3380</v>
      </c>
      <c r="F159" s="98">
        <f>E159/E160*D159</f>
        <v>0.05</v>
      </c>
      <c r="G159" s="686"/>
      <c r="H159" s="566"/>
    </row>
    <row r="160" spans="1:8" s="1" customFormat="1" ht="56.25" customHeight="1">
      <c r="A160" s="92" t="s">
        <v>617</v>
      </c>
      <c r="B160" s="199" t="s">
        <v>620</v>
      </c>
      <c r="C160" s="194">
        <v>1</v>
      </c>
      <c r="D160" s="196"/>
      <c r="E160" s="580">
        <v>3380</v>
      </c>
      <c r="F160" s="98"/>
      <c r="G160" s="686"/>
      <c r="H160" s="538" t="s">
        <v>1190</v>
      </c>
    </row>
    <row r="161" spans="1:8" s="1" customFormat="1" ht="20.25" customHeight="1">
      <c r="A161" s="200"/>
      <c r="B161" s="26"/>
      <c r="C161" s="52"/>
      <c r="D161" s="113">
        <f>SUM(D138:D160)</f>
        <v>0.99999999999999989</v>
      </c>
      <c r="E161" s="87"/>
      <c r="F161" s="87"/>
      <c r="G161" s="189"/>
      <c r="H161" s="566"/>
    </row>
    <row r="162" spans="1:8" s="1" customFormat="1" ht="20.25" customHeight="1">
      <c r="A162" s="683" t="s">
        <v>621</v>
      </c>
      <c r="B162" s="683"/>
      <c r="C162" s="683"/>
      <c r="D162" s="683"/>
      <c r="E162" s="683"/>
      <c r="F162" s="683"/>
      <c r="G162" s="684"/>
      <c r="H162" s="566"/>
    </row>
    <row r="163" spans="1:8" s="1" customFormat="1" ht="52.5" customHeight="1" thickBot="1">
      <c r="A163" s="74" t="s">
        <v>1</v>
      </c>
      <c r="B163" s="75" t="s">
        <v>2</v>
      </c>
      <c r="C163" s="76" t="s">
        <v>427</v>
      </c>
      <c r="D163" s="75" t="s">
        <v>428</v>
      </c>
      <c r="E163" s="75" t="s">
        <v>4</v>
      </c>
      <c r="F163" s="75" t="s">
        <v>209</v>
      </c>
      <c r="G163" s="91" t="s">
        <v>429</v>
      </c>
      <c r="H163" s="566"/>
    </row>
    <row r="164" spans="1:8" s="1" customFormat="1" ht="44.25" customHeight="1" thickTop="1">
      <c r="A164" s="201" t="s">
        <v>622</v>
      </c>
      <c r="B164" s="202" t="s">
        <v>623</v>
      </c>
      <c r="C164" s="203">
        <v>1</v>
      </c>
      <c r="D164" s="27">
        <v>0.1</v>
      </c>
      <c r="E164" s="119">
        <v>1</v>
      </c>
      <c r="F164" s="82">
        <v>0.1</v>
      </c>
      <c r="G164" s="688">
        <f>SUM(F164:F179)</f>
        <v>0.99</v>
      </c>
      <c r="H164" s="566"/>
    </row>
    <row r="165" spans="1:8" s="1" customFormat="1" ht="40.5" customHeight="1">
      <c r="A165" s="21" t="s">
        <v>624</v>
      </c>
      <c r="B165" s="204" t="s">
        <v>625</v>
      </c>
      <c r="C165" s="205">
        <v>30</v>
      </c>
      <c r="D165" s="536">
        <v>0.3</v>
      </c>
      <c r="E165" s="119">
        <v>34</v>
      </c>
      <c r="F165" s="182">
        <v>0.3</v>
      </c>
      <c r="G165" s="689"/>
      <c r="H165" s="566"/>
    </row>
    <row r="166" spans="1:8" s="1" customFormat="1" ht="37.5" customHeight="1">
      <c r="A166" s="21" t="s">
        <v>624</v>
      </c>
      <c r="B166" s="204" t="s">
        <v>626</v>
      </c>
      <c r="C166" s="205">
        <v>30</v>
      </c>
      <c r="D166" s="206"/>
      <c r="E166" s="119">
        <v>34</v>
      </c>
      <c r="F166" s="82"/>
      <c r="G166" s="689"/>
      <c r="H166" s="566"/>
    </row>
    <row r="167" spans="1:8" s="1" customFormat="1" ht="42.75" customHeight="1">
      <c r="A167" s="21" t="s">
        <v>624</v>
      </c>
      <c r="B167" s="202" t="s">
        <v>627</v>
      </c>
      <c r="C167" s="205"/>
      <c r="D167" s="207"/>
      <c r="E167" s="119">
        <v>624</v>
      </c>
      <c r="F167" s="82"/>
      <c r="G167" s="689"/>
      <c r="H167" s="566"/>
    </row>
    <row r="168" spans="1:8" s="1" customFormat="1" ht="35.25" customHeight="1">
      <c r="A168" s="21" t="s">
        <v>628</v>
      </c>
      <c r="B168" s="204" t="s">
        <v>629</v>
      </c>
      <c r="C168" s="207">
        <v>5</v>
      </c>
      <c r="D168" s="27">
        <v>0.1</v>
      </c>
      <c r="E168" s="119">
        <v>5</v>
      </c>
      <c r="F168" s="98">
        <f>E168/C168*D168</f>
        <v>0.1</v>
      </c>
      <c r="G168" s="689"/>
      <c r="H168" s="566"/>
    </row>
    <row r="169" spans="1:8" s="1" customFormat="1" ht="38.25" customHeight="1" thickBot="1">
      <c r="A169" s="21" t="s">
        <v>628</v>
      </c>
      <c r="B169" s="204" t="s">
        <v>630</v>
      </c>
      <c r="C169" s="208">
        <v>5</v>
      </c>
      <c r="D169" s="206"/>
      <c r="E169" s="209">
        <v>5</v>
      </c>
      <c r="F169" s="533"/>
      <c r="G169" s="689"/>
      <c r="H169" s="566"/>
    </row>
    <row r="170" spans="1:8" s="1" customFormat="1" ht="36" customHeight="1" thickBot="1">
      <c r="A170" s="21" t="s">
        <v>628</v>
      </c>
      <c r="B170" s="204" t="s">
        <v>631</v>
      </c>
      <c r="C170" s="210">
        <v>1</v>
      </c>
      <c r="D170" s="27">
        <v>0.1</v>
      </c>
      <c r="E170" s="584">
        <v>165</v>
      </c>
      <c r="F170" s="585">
        <v>0.09</v>
      </c>
      <c r="G170" s="689"/>
      <c r="H170" s="566"/>
    </row>
    <row r="171" spans="1:8" s="1" customFormat="1" ht="27" customHeight="1" thickBot="1">
      <c r="A171" s="21" t="s">
        <v>628</v>
      </c>
      <c r="B171" s="204" t="s">
        <v>632</v>
      </c>
      <c r="C171" s="210">
        <v>1</v>
      </c>
      <c r="D171" s="206"/>
      <c r="E171" s="586">
        <v>189</v>
      </c>
      <c r="F171" s="533"/>
      <c r="G171" s="689"/>
      <c r="H171" s="566"/>
    </row>
    <row r="172" spans="1:8" s="1" customFormat="1" ht="36" customHeight="1">
      <c r="A172" s="211" t="s">
        <v>633</v>
      </c>
      <c r="B172" s="212" t="s">
        <v>634</v>
      </c>
      <c r="C172" s="213">
        <v>1</v>
      </c>
      <c r="D172" s="27">
        <v>0.1</v>
      </c>
      <c r="E172" s="587">
        <v>1</v>
      </c>
      <c r="F172" s="533">
        <v>0.1</v>
      </c>
      <c r="G172" s="689"/>
      <c r="H172" s="566"/>
    </row>
    <row r="173" spans="1:8" s="1" customFormat="1" ht="36" customHeight="1">
      <c r="A173" s="200" t="s">
        <v>635</v>
      </c>
      <c r="B173" s="202" t="s">
        <v>636</v>
      </c>
      <c r="C173" s="205">
        <v>20</v>
      </c>
      <c r="D173" s="691">
        <v>0.2</v>
      </c>
      <c r="E173" s="119">
        <v>20</v>
      </c>
      <c r="F173" s="82">
        <v>0.2</v>
      </c>
      <c r="G173" s="689"/>
      <c r="H173" s="566"/>
    </row>
    <row r="174" spans="1:8" s="1" customFormat="1" ht="33.75" customHeight="1">
      <c r="A174" s="200" t="s">
        <v>635</v>
      </c>
      <c r="B174" s="214" t="s">
        <v>637</v>
      </c>
      <c r="C174" s="207">
        <v>20</v>
      </c>
      <c r="D174" s="692"/>
      <c r="E174" s="119">
        <v>20</v>
      </c>
      <c r="F174" s="82"/>
      <c r="G174" s="689"/>
      <c r="H174" s="566"/>
    </row>
    <row r="175" spans="1:8" s="1" customFormat="1" ht="55.5" customHeight="1">
      <c r="A175" s="211" t="s">
        <v>638</v>
      </c>
      <c r="B175" s="214" t="s">
        <v>639</v>
      </c>
      <c r="C175" s="215">
        <v>1</v>
      </c>
      <c r="D175" s="207"/>
      <c r="E175" s="119">
        <v>1</v>
      </c>
      <c r="F175" s="82"/>
      <c r="G175" s="689"/>
      <c r="H175" s="566"/>
    </row>
    <row r="176" spans="1:8" s="1" customFormat="1" ht="39.75" customHeight="1">
      <c r="A176" s="211" t="s">
        <v>640</v>
      </c>
      <c r="B176" s="214" t="s">
        <v>641</v>
      </c>
      <c r="C176" s="215">
        <v>1</v>
      </c>
      <c r="D176" s="207"/>
      <c r="E176" s="119">
        <v>1</v>
      </c>
      <c r="F176" s="82"/>
      <c r="G176" s="689"/>
      <c r="H176" s="566"/>
    </row>
    <row r="177" spans="1:9" s="1" customFormat="1" ht="52.5" customHeight="1">
      <c r="A177" s="211" t="s">
        <v>642</v>
      </c>
      <c r="B177" s="214" t="s">
        <v>643</v>
      </c>
      <c r="C177" s="207">
        <v>5</v>
      </c>
      <c r="D177" s="27">
        <v>0.05</v>
      </c>
      <c r="E177" s="119">
        <v>8</v>
      </c>
      <c r="F177" s="182">
        <v>0.05</v>
      </c>
      <c r="G177" s="689"/>
      <c r="H177" s="566"/>
    </row>
    <row r="178" spans="1:9" s="1" customFormat="1" ht="36.75" customHeight="1" thickBot="1">
      <c r="A178" s="211" t="s">
        <v>644</v>
      </c>
      <c r="B178" s="214" t="s">
        <v>645</v>
      </c>
      <c r="C178" s="207">
        <v>1</v>
      </c>
      <c r="D178" s="27">
        <v>0.05</v>
      </c>
      <c r="E178" s="119">
        <v>1</v>
      </c>
      <c r="F178" s="82">
        <f>'[4]Indicadores Subgerencia'!Z174</f>
        <v>0.05</v>
      </c>
      <c r="G178" s="689"/>
      <c r="H178" s="588" t="s">
        <v>1191</v>
      </c>
    </row>
    <row r="179" spans="1:9" s="1" customFormat="1" ht="46.5" customHeight="1" thickBot="1">
      <c r="A179" s="211" t="s">
        <v>646</v>
      </c>
      <c r="B179" s="216" t="s">
        <v>647</v>
      </c>
      <c r="C179" s="210">
        <v>1</v>
      </c>
      <c r="D179" s="207"/>
      <c r="E179" s="82">
        <v>0.2</v>
      </c>
      <c r="F179" s="82">
        <f>'[4]Indicadores Subgerencia'!Z175</f>
        <v>0</v>
      </c>
      <c r="G179" s="689"/>
      <c r="H179" s="566"/>
    </row>
    <row r="180" spans="1:9" s="1" customFormat="1" ht="57" customHeight="1">
      <c r="A180" s="211" t="s">
        <v>646</v>
      </c>
      <c r="B180" s="216" t="s">
        <v>648</v>
      </c>
      <c r="C180" s="210">
        <v>1</v>
      </c>
      <c r="D180" s="207"/>
      <c r="E180" s="82">
        <v>0.2</v>
      </c>
      <c r="F180" s="82"/>
      <c r="G180" s="690"/>
      <c r="H180" s="566"/>
    </row>
    <row r="181" spans="1:9" ht="16.5" customHeight="1">
      <c r="A181" s="683" t="s">
        <v>649</v>
      </c>
      <c r="B181" s="683"/>
      <c r="C181" s="683"/>
      <c r="D181" s="683"/>
      <c r="E181" s="683"/>
      <c r="F181" s="683"/>
      <c r="G181" s="684"/>
      <c r="H181" s="14"/>
    </row>
    <row r="182" spans="1:9" ht="45.75" customHeight="1" thickBot="1">
      <c r="A182" s="74" t="s">
        <v>1</v>
      </c>
      <c r="B182" s="75" t="s">
        <v>2</v>
      </c>
      <c r="C182" s="76" t="s">
        <v>427</v>
      </c>
      <c r="D182" s="144" t="s">
        <v>428</v>
      </c>
      <c r="E182" s="144" t="s">
        <v>4</v>
      </c>
      <c r="F182" s="144" t="s">
        <v>209</v>
      </c>
      <c r="G182" s="91" t="s">
        <v>429</v>
      </c>
      <c r="H182" s="14"/>
    </row>
    <row r="183" spans="1:9" s="1" customFormat="1" ht="37.5" customHeight="1" thickBot="1">
      <c r="A183" s="53" t="s">
        <v>650</v>
      </c>
      <c r="B183" s="217" t="s">
        <v>651</v>
      </c>
      <c r="C183" s="218">
        <v>24</v>
      </c>
      <c r="D183" s="219">
        <v>0.2</v>
      </c>
      <c r="E183" s="220">
        <v>28</v>
      </c>
      <c r="F183" s="221">
        <f>+E183/E184*D183</f>
        <v>0.2</v>
      </c>
      <c r="G183" s="693">
        <f>SUM(F183:F194)</f>
        <v>1</v>
      </c>
      <c r="H183" s="566"/>
    </row>
    <row r="184" spans="1:9" s="1" customFormat="1" ht="24.95" customHeight="1" thickBot="1">
      <c r="A184" s="53" t="s">
        <v>650</v>
      </c>
      <c r="B184" s="222" t="s">
        <v>652</v>
      </c>
      <c r="C184" s="218">
        <v>24</v>
      </c>
      <c r="D184" s="219"/>
      <c r="E184" s="220">
        <v>28</v>
      </c>
      <c r="F184" s="223"/>
      <c r="G184" s="694"/>
      <c r="H184" s="566"/>
    </row>
    <row r="185" spans="1:9" s="1" customFormat="1" ht="24.95" customHeight="1" thickBot="1">
      <c r="A185" s="53" t="s">
        <v>650</v>
      </c>
      <c r="B185" s="222" t="s">
        <v>653</v>
      </c>
      <c r="C185" s="218">
        <v>30</v>
      </c>
      <c r="D185" s="219">
        <v>0.1</v>
      </c>
      <c r="E185" s="220">
        <v>43</v>
      </c>
      <c r="F185" s="221">
        <f>+E185/E186*D185</f>
        <v>0.1</v>
      </c>
      <c r="G185" s="694"/>
      <c r="H185" s="566"/>
    </row>
    <row r="186" spans="1:9" s="1" customFormat="1" ht="24.95" customHeight="1" thickBot="1">
      <c r="A186" s="53" t="s">
        <v>650</v>
      </c>
      <c r="B186" s="222" t="s">
        <v>654</v>
      </c>
      <c r="C186" s="218">
        <v>30</v>
      </c>
      <c r="D186" s="219"/>
      <c r="E186" s="220">
        <v>43</v>
      </c>
      <c r="F186" s="223"/>
      <c r="G186" s="694"/>
      <c r="H186" s="566"/>
      <c r="I186" s="589"/>
    </row>
    <row r="187" spans="1:9" s="1" customFormat="1" ht="24.95" customHeight="1" thickBot="1">
      <c r="A187" s="53" t="s">
        <v>650</v>
      </c>
      <c r="B187" s="225" t="s">
        <v>655</v>
      </c>
      <c r="C187" s="218">
        <v>20</v>
      </c>
      <c r="D187" s="219">
        <v>0.1</v>
      </c>
      <c r="E187" s="220">
        <v>21</v>
      </c>
      <c r="F187" s="221">
        <f>+E187/E188*D187</f>
        <v>0.1</v>
      </c>
      <c r="G187" s="694"/>
      <c r="H187" s="566"/>
    </row>
    <row r="188" spans="1:9" s="1" customFormat="1" ht="24.95" customHeight="1" thickBot="1">
      <c r="A188" s="53" t="s">
        <v>650</v>
      </c>
      <c r="B188" s="222" t="s">
        <v>656</v>
      </c>
      <c r="C188" s="218">
        <v>20</v>
      </c>
      <c r="D188" s="219"/>
      <c r="E188" s="220">
        <v>21</v>
      </c>
      <c r="F188" s="223"/>
      <c r="G188" s="694"/>
      <c r="H188" s="566"/>
    </row>
    <row r="189" spans="1:9" s="1" customFormat="1" ht="24.95" customHeight="1">
      <c r="A189" s="53" t="s">
        <v>650</v>
      </c>
      <c r="B189" s="224" t="s">
        <v>657</v>
      </c>
      <c r="C189" s="172">
        <v>1</v>
      </c>
      <c r="D189" s="219">
        <v>0.1</v>
      </c>
      <c r="E189" s="220">
        <v>5</v>
      </c>
      <c r="F189" s="221">
        <f>+E189/E190*D189</f>
        <v>0.1</v>
      </c>
      <c r="G189" s="694"/>
      <c r="H189" s="566"/>
    </row>
    <row r="190" spans="1:9" s="1" customFormat="1" ht="24.95" customHeight="1" thickBot="1">
      <c r="A190" s="53" t="s">
        <v>650</v>
      </c>
      <c r="B190" s="225" t="s">
        <v>658</v>
      </c>
      <c r="C190" s="172">
        <v>1</v>
      </c>
      <c r="D190" s="226"/>
      <c r="E190" s="227">
        <v>5</v>
      </c>
      <c r="F190" s="223"/>
      <c r="G190" s="694"/>
      <c r="H190" s="566"/>
    </row>
    <row r="191" spans="1:9" s="1" customFormat="1" ht="48.75" customHeight="1" thickBot="1">
      <c r="A191" s="53" t="s">
        <v>650</v>
      </c>
      <c r="B191" s="111" t="s">
        <v>659</v>
      </c>
      <c r="C191" s="228">
        <v>12</v>
      </c>
      <c r="D191" s="219">
        <v>0.2</v>
      </c>
      <c r="E191" s="229">
        <v>14</v>
      </c>
      <c r="F191" s="82">
        <v>0.2</v>
      </c>
      <c r="G191" s="694"/>
      <c r="H191" s="566"/>
      <c r="I191" s="570"/>
    </row>
    <row r="192" spans="1:9" s="1" customFormat="1" ht="32.25" customHeight="1">
      <c r="A192" s="53" t="s">
        <v>650</v>
      </c>
      <c r="B192" s="111" t="s">
        <v>660</v>
      </c>
      <c r="C192" s="172">
        <v>1</v>
      </c>
      <c r="D192" s="219">
        <v>0.1</v>
      </c>
      <c r="E192" s="220">
        <v>41</v>
      </c>
      <c r="F192" s="221">
        <f>+E192/E193*D192</f>
        <v>0.1</v>
      </c>
      <c r="G192" s="694"/>
      <c r="H192" s="566"/>
    </row>
    <row r="193" spans="1:8" s="1" customFormat="1" ht="25.5" customHeight="1" thickBot="1">
      <c r="A193" s="53" t="s">
        <v>650</v>
      </c>
      <c r="B193" s="230" t="s">
        <v>661</v>
      </c>
      <c r="C193" s="172">
        <v>1</v>
      </c>
      <c r="D193" s="219"/>
      <c r="E193" s="227">
        <v>41</v>
      </c>
      <c r="F193" s="223"/>
      <c r="G193" s="694"/>
      <c r="H193" s="566"/>
    </row>
    <row r="194" spans="1:8" s="1" customFormat="1" ht="38.25" customHeight="1">
      <c r="A194" s="231" t="s">
        <v>662</v>
      </c>
      <c r="B194" s="232" t="s">
        <v>663</v>
      </c>
      <c r="C194" s="218">
        <v>15</v>
      </c>
      <c r="D194" s="233">
        <v>0.2</v>
      </c>
      <c r="E194" s="6">
        <v>15</v>
      </c>
      <c r="F194" s="534">
        <f>+E194/C195*D194</f>
        <v>0.2</v>
      </c>
      <c r="G194" s="694"/>
      <c r="H194" s="566"/>
    </row>
    <row r="195" spans="1:8" s="1" customFormat="1" ht="30" customHeight="1">
      <c r="A195" s="234" t="s">
        <v>662</v>
      </c>
      <c r="B195" s="232" t="s">
        <v>664</v>
      </c>
      <c r="C195" s="218">
        <v>15</v>
      </c>
      <c r="D195" s="235"/>
      <c r="E195" s="87">
        <v>15</v>
      </c>
      <c r="F195" s="82"/>
      <c r="G195" s="695"/>
      <c r="H195" s="566"/>
    </row>
    <row r="196" spans="1:8" s="1" customFormat="1" ht="16.5" customHeight="1">
      <c r="A196" s="236"/>
      <c r="B196" s="237"/>
      <c r="C196" s="238"/>
      <c r="D196" s="239">
        <f>SUM(D183:D195)</f>
        <v>1</v>
      </c>
      <c r="E196" s="237"/>
      <c r="F196" s="237"/>
      <c r="G196" s="237"/>
      <c r="H196" s="566"/>
    </row>
    <row r="197" spans="1:8" s="1" customFormat="1" ht="16.5" customHeight="1">
      <c r="A197" s="240"/>
      <c r="B197" s="170"/>
      <c r="C197" s="170"/>
      <c r="D197" s="241"/>
      <c r="E197" s="170"/>
      <c r="F197" s="170"/>
      <c r="G197" s="242"/>
    </row>
    <row r="198" spans="1:8" ht="16.5">
      <c r="A198" s="696" t="s">
        <v>665</v>
      </c>
      <c r="B198" s="697"/>
      <c r="C198" s="697"/>
      <c r="D198" s="697"/>
      <c r="E198" s="697"/>
      <c r="F198" s="697"/>
    </row>
    <row r="199" spans="1:8">
      <c r="A199" s="683"/>
      <c r="B199" s="683"/>
      <c r="C199" s="683"/>
      <c r="D199" s="683"/>
      <c r="E199" s="683"/>
      <c r="F199" s="683"/>
    </row>
    <row r="200" spans="1:8" ht="39.75" customHeight="1">
      <c r="A200" s="75" t="s">
        <v>1</v>
      </c>
      <c r="B200" s="75" t="s">
        <v>3</v>
      </c>
      <c r="C200" s="76" t="s">
        <v>428</v>
      </c>
      <c r="D200" s="75" t="s">
        <v>4</v>
      </c>
      <c r="E200" s="76" t="s">
        <v>666</v>
      </c>
      <c r="F200" s="75" t="s">
        <v>429</v>
      </c>
    </row>
    <row r="201" spans="1:8">
      <c r="A201" s="243" t="s">
        <v>426</v>
      </c>
      <c r="B201" s="7">
        <v>100</v>
      </c>
      <c r="C201" s="244">
        <v>9.09</v>
      </c>
      <c r="D201" s="245">
        <v>100</v>
      </c>
      <c r="E201" s="624">
        <f t="shared" ref="E201:E211" si="1">+D201/B201*C201</f>
        <v>9.09</v>
      </c>
      <c r="F201" s="638">
        <f t="shared" ref="F201:F211" si="2">+E201</f>
        <v>9.09</v>
      </c>
    </row>
    <row r="202" spans="1:8">
      <c r="A202" s="243" t="s">
        <v>441</v>
      </c>
      <c r="B202" s="7">
        <v>100</v>
      </c>
      <c r="C202" s="244">
        <v>9.09</v>
      </c>
      <c r="D202" s="245">
        <v>99</v>
      </c>
      <c r="E202" s="624">
        <f t="shared" si="1"/>
        <v>8.9991000000000003</v>
      </c>
      <c r="F202" s="638">
        <f t="shared" si="2"/>
        <v>8.9991000000000003</v>
      </c>
    </row>
    <row r="203" spans="1:8">
      <c r="A203" s="246" t="s">
        <v>464</v>
      </c>
      <c r="B203" s="7">
        <v>100</v>
      </c>
      <c r="C203" s="244">
        <v>9.09</v>
      </c>
      <c r="D203" s="245">
        <v>100</v>
      </c>
      <c r="E203" s="624">
        <f t="shared" si="1"/>
        <v>9.09</v>
      </c>
      <c r="F203" s="638">
        <f t="shared" si="2"/>
        <v>9.09</v>
      </c>
    </row>
    <row r="204" spans="1:8">
      <c r="A204" s="243" t="s">
        <v>485</v>
      </c>
      <c r="B204" s="7">
        <v>100</v>
      </c>
      <c r="C204" s="244">
        <v>9.09</v>
      </c>
      <c r="D204" s="245">
        <v>100</v>
      </c>
      <c r="E204" s="624">
        <f t="shared" si="1"/>
        <v>9.09</v>
      </c>
      <c r="F204" s="638">
        <f t="shared" si="2"/>
        <v>9.09</v>
      </c>
    </row>
    <row r="205" spans="1:8">
      <c r="A205" s="243" t="s">
        <v>501</v>
      </c>
      <c r="B205" s="7">
        <v>100</v>
      </c>
      <c r="C205" s="244">
        <v>9.09</v>
      </c>
      <c r="D205" s="245">
        <v>100</v>
      </c>
      <c r="E205" s="624">
        <f t="shared" si="1"/>
        <v>9.09</v>
      </c>
      <c r="F205" s="638">
        <f t="shared" si="2"/>
        <v>9.09</v>
      </c>
    </row>
    <row r="206" spans="1:8">
      <c r="A206" s="243" t="s">
        <v>522</v>
      </c>
      <c r="B206" s="7">
        <v>100</v>
      </c>
      <c r="C206" s="244">
        <v>9.09</v>
      </c>
      <c r="D206" s="245">
        <v>95</v>
      </c>
      <c r="E206" s="624">
        <f t="shared" si="1"/>
        <v>8.6354999999999986</v>
      </c>
      <c r="F206" s="638">
        <f t="shared" si="2"/>
        <v>8.6354999999999986</v>
      </c>
    </row>
    <row r="207" spans="1:8">
      <c r="A207" s="243" t="s">
        <v>667</v>
      </c>
      <c r="B207" s="7">
        <v>100</v>
      </c>
      <c r="C207" s="244">
        <v>9.09</v>
      </c>
      <c r="D207" s="245">
        <v>83</v>
      </c>
      <c r="E207" s="624">
        <f t="shared" si="1"/>
        <v>7.5446999999999997</v>
      </c>
      <c r="F207" s="638">
        <f t="shared" si="2"/>
        <v>7.5446999999999997</v>
      </c>
    </row>
    <row r="208" spans="1:8">
      <c r="A208" s="243" t="s">
        <v>567</v>
      </c>
      <c r="B208" s="7">
        <v>100</v>
      </c>
      <c r="C208" s="244">
        <v>9.09</v>
      </c>
      <c r="D208" s="247">
        <v>99</v>
      </c>
      <c r="E208" s="624">
        <f t="shared" si="1"/>
        <v>8.9991000000000003</v>
      </c>
      <c r="F208" s="638">
        <f t="shared" si="2"/>
        <v>8.9991000000000003</v>
      </c>
    </row>
    <row r="209" spans="1:6">
      <c r="A209" s="243" t="s">
        <v>586</v>
      </c>
      <c r="B209" s="7">
        <v>100</v>
      </c>
      <c r="C209" s="244">
        <v>9.09</v>
      </c>
      <c r="D209" s="245">
        <v>100</v>
      </c>
      <c r="E209" s="624">
        <f t="shared" si="1"/>
        <v>9.09</v>
      </c>
      <c r="F209" s="638">
        <f t="shared" si="2"/>
        <v>9.09</v>
      </c>
    </row>
    <row r="210" spans="1:6">
      <c r="A210" s="243" t="s">
        <v>621</v>
      </c>
      <c r="B210" s="7">
        <v>100</v>
      </c>
      <c r="C210" s="244">
        <v>9.09</v>
      </c>
      <c r="D210" s="245">
        <v>99</v>
      </c>
      <c r="E210" s="624">
        <f t="shared" si="1"/>
        <v>8.9991000000000003</v>
      </c>
      <c r="F210" s="638">
        <f>+E210</f>
        <v>8.9991000000000003</v>
      </c>
    </row>
    <row r="211" spans="1:6">
      <c r="A211" s="243" t="s">
        <v>649</v>
      </c>
      <c r="B211" s="7">
        <v>100</v>
      </c>
      <c r="C211" s="244">
        <v>10</v>
      </c>
      <c r="D211" s="245">
        <v>100</v>
      </c>
      <c r="E211" s="624">
        <f t="shared" si="1"/>
        <v>10</v>
      </c>
      <c r="F211" s="638">
        <f t="shared" si="2"/>
        <v>10</v>
      </c>
    </row>
    <row r="212" spans="1:6">
      <c r="A212" s="590" t="s">
        <v>668</v>
      </c>
      <c r="B212" s="591"/>
      <c r="C212" s="591"/>
      <c r="D212" s="591"/>
      <c r="E212" s="592"/>
      <c r="F212" s="527">
        <f>SUM(F201:F211)</f>
        <v>98.627499999999998</v>
      </c>
    </row>
    <row r="215" spans="1:6" ht="37.5">
      <c r="A215" s="248" t="str">
        <f>+A198</f>
        <v xml:space="preserve">SUBG. ADMINISTRATIVA Y FINANCIERA </v>
      </c>
      <c r="B215" s="637">
        <f>+F212</f>
        <v>98.627499999999998</v>
      </c>
      <c r="C215" s="249"/>
    </row>
    <row r="216" spans="1:6" s="1" customFormat="1" ht="18.75">
      <c r="A216" s="250"/>
      <c r="B216" s="251"/>
      <c r="C216" s="249"/>
    </row>
    <row r="217" spans="1:6" s="1" customFormat="1" ht="18.75">
      <c r="A217" s="250"/>
      <c r="B217" s="251"/>
      <c r="C217" s="249"/>
    </row>
    <row r="218" spans="1:6" s="1" customFormat="1" ht="18.75">
      <c r="A218" s="250"/>
      <c r="B218" s="251"/>
      <c r="C218" s="249"/>
    </row>
    <row r="219" spans="1:6" s="1" customFormat="1" ht="18.75">
      <c r="A219" s="250"/>
      <c r="B219" s="251"/>
      <c r="C219" s="249"/>
    </row>
    <row r="220" spans="1:6" s="1" customFormat="1" ht="18.75">
      <c r="A220" s="250"/>
      <c r="B220" s="251"/>
      <c r="C220" s="249"/>
    </row>
    <row r="221" spans="1:6" s="1" customFormat="1" ht="18.75">
      <c r="A221" s="250"/>
      <c r="B221" s="251"/>
      <c r="C221" s="249"/>
    </row>
    <row r="222" spans="1:6" s="1" customFormat="1" ht="18.75">
      <c r="A222" s="250"/>
      <c r="B222" s="251"/>
      <c r="C222" s="249"/>
    </row>
    <row r="223" spans="1:6" s="1" customFormat="1" ht="18.75">
      <c r="A223" s="250"/>
      <c r="B223" s="251"/>
      <c r="C223" s="249"/>
    </row>
    <row r="224" spans="1:6" s="1" customFormat="1" ht="18.75">
      <c r="A224" s="250"/>
      <c r="B224" s="251"/>
      <c r="C224" s="249"/>
    </row>
    <row r="225" spans="1:11" s="1" customFormat="1" ht="18.75">
      <c r="A225" s="250"/>
      <c r="B225" s="251"/>
      <c r="C225" s="249"/>
    </row>
    <row r="226" spans="1:11" s="1" customFormat="1" ht="18.75">
      <c r="A226" s="250"/>
      <c r="B226" s="251"/>
      <c r="C226" s="249"/>
    </row>
    <row r="227" spans="1:11" s="1" customFormat="1" ht="18.75">
      <c r="A227" s="250"/>
      <c r="B227" s="251"/>
      <c r="C227" s="249"/>
    </row>
    <row r="229" spans="1:11" ht="15.75" thickBot="1"/>
    <row r="230" spans="1:11">
      <c r="A230" s="252" t="s">
        <v>418</v>
      </c>
      <c r="B230" s="253"/>
      <c r="C230" s="252" t="s">
        <v>669</v>
      </c>
      <c r="D230" s="254"/>
      <c r="E230" s="255" t="s">
        <v>670</v>
      </c>
      <c r="F230" s="256"/>
      <c r="G230" s="255" t="s">
        <v>671</v>
      </c>
      <c r="H230" s="593" t="s">
        <v>1192</v>
      </c>
      <c r="I230" s="256"/>
      <c r="J230" s="255" t="s">
        <v>419</v>
      </c>
      <c r="K230" s="257"/>
    </row>
    <row r="231" spans="1:11">
      <c r="A231" s="258" t="s">
        <v>420</v>
      </c>
      <c r="B231" s="259"/>
      <c r="C231" s="258" t="s">
        <v>672</v>
      </c>
      <c r="D231" s="260"/>
      <c r="E231" s="261" t="s">
        <v>673</v>
      </c>
      <c r="F231" s="262"/>
      <c r="G231" s="261" t="s">
        <v>674</v>
      </c>
      <c r="H231" s="594" t="s">
        <v>1193</v>
      </c>
      <c r="I231" s="262"/>
      <c r="J231" s="261" t="s">
        <v>421</v>
      </c>
      <c r="K231" s="263"/>
    </row>
    <row r="232" spans="1:11">
      <c r="A232" s="264" t="s">
        <v>422</v>
      </c>
      <c r="B232" s="265"/>
      <c r="C232" s="264" t="s">
        <v>675</v>
      </c>
      <c r="D232" s="266"/>
      <c r="E232" s="261" t="s">
        <v>676</v>
      </c>
      <c r="F232" s="262"/>
      <c r="G232" s="261" t="s">
        <v>677</v>
      </c>
      <c r="H232" s="594" t="s">
        <v>1194</v>
      </c>
      <c r="I232" s="262"/>
      <c r="J232" s="261" t="s">
        <v>423</v>
      </c>
      <c r="K232" s="263"/>
    </row>
    <row r="233" spans="1:11">
      <c r="A233" s="267" t="s">
        <v>424</v>
      </c>
      <c r="B233" s="268"/>
      <c r="C233" s="267" t="s">
        <v>678</v>
      </c>
      <c r="D233" s="269"/>
      <c r="E233" s="261" t="s">
        <v>679</v>
      </c>
      <c r="F233" s="262"/>
      <c r="G233" s="261" t="s">
        <v>680</v>
      </c>
      <c r="H233" s="594" t="s">
        <v>1195</v>
      </c>
      <c r="I233" s="262"/>
      <c r="J233" s="261" t="s">
        <v>425</v>
      </c>
      <c r="K233" s="263"/>
    </row>
  </sheetData>
  <mergeCells count="34">
    <mergeCell ref="A29:G29"/>
    <mergeCell ref="G65:G80"/>
    <mergeCell ref="A82:G82"/>
    <mergeCell ref="G84:G96"/>
    <mergeCell ref="A99:G99"/>
    <mergeCell ref="G31:G46"/>
    <mergeCell ref="A1:G1"/>
    <mergeCell ref="G4:G9"/>
    <mergeCell ref="A11:G11"/>
    <mergeCell ref="C13:C14"/>
    <mergeCell ref="G13:G27"/>
    <mergeCell ref="C15:C16"/>
    <mergeCell ref="C17:C18"/>
    <mergeCell ref="C20:C21"/>
    <mergeCell ref="C22:C23"/>
    <mergeCell ref="C24:C25"/>
    <mergeCell ref="C26:C27"/>
    <mergeCell ref="A2:G2"/>
    <mergeCell ref="H39:H40"/>
    <mergeCell ref="A48:G48"/>
    <mergeCell ref="G50:G61"/>
    <mergeCell ref="A63:G63"/>
    <mergeCell ref="G101:G119"/>
    <mergeCell ref="G164:G180"/>
    <mergeCell ref="D173:D174"/>
    <mergeCell ref="A181:G181"/>
    <mergeCell ref="G183:G195"/>
    <mergeCell ref="A199:F199"/>
    <mergeCell ref="A198:F198"/>
    <mergeCell ref="A121:G121"/>
    <mergeCell ref="G123:G134"/>
    <mergeCell ref="A136:G136"/>
    <mergeCell ref="G138:G160"/>
    <mergeCell ref="A162:G16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I190"/>
  <sheetViews>
    <sheetView topLeftCell="A112" zoomScaleNormal="100" workbookViewId="0">
      <selection activeCell="C129" sqref="C129"/>
    </sheetView>
  </sheetViews>
  <sheetFormatPr baseColWidth="10" defaultRowHeight="15"/>
  <cols>
    <col min="1" max="1" width="58.140625" style="270" customWidth="1"/>
    <col min="2" max="2" width="42.140625" style="270" customWidth="1"/>
    <col min="3" max="4" width="27.28515625" style="270" customWidth="1"/>
    <col min="5" max="5" width="20.42578125" style="270" customWidth="1"/>
    <col min="6" max="6" width="11.42578125" style="270"/>
    <col min="7" max="7" width="19.85546875" style="270" bestFit="1" customWidth="1"/>
    <col min="8" max="16384" width="11.42578125" style="270"/>
  </cols>
  <sheetData>
    <row r="5" spans="1:8" ht="45.75" customHeight="1">
      <c r="A5" s="717" t="s">
        <v>372</v>
      </c>
      <c r="B5" s="718"/>
      <c r="C5" s="718"/>
      <c r="D5" s="718"/>
      <c r="E5" s="718"/>
      <c r="F5" s="718"/>
      <c r="G5" s="718"/>
      <c r="H5" s="443"/>
    </row>
    <row r="6" spans="1:8">
      <c r="A6" s="712" t="s">
        <v>48</v>
      </c>
      <c r="B6" s="713" t="s">
        <v>253</v>
      </c>
      <c r="C6" s="721" t="s">
        <v>208</v>
      </c>
      <c r="D6" s="721" t="s">
        <v>28</v>
      </c>
      <c r="E6" s="721" t="s">
        <v>307</v>
      </c>
      <c r="F6" s="730" t="s">
        <v>308</v>
      </c>
      <c r="G6" s="730" t="s">
        <v>309</v>
      </c>
    </row>
    <row r="7" spans="1:8">
      <c r="A7" s="712"/>
      <c r="B7" s="714"/>
      <c r="C7" s="722"/>
      <c r="D7" s="722"/>
      <c r="E7" s="722"/>
      <c r="F7" s="731"/>
      <c r="G7" s="731"/>
    </row>
    <row r="8" spans="1:8">
      <c r="A8" s="406">
        <v>2</v>
      </c>
      <c r="B8" s="406">
        <v>3</v>
      </c>
      <c r="C8" s="407"/>
      <c r="D8" s="407"/>
      <c r="E8" s="407"/>
      <c r="F8" s="408"/>
      <c r="G8" s="408"/>
    </row>
    <row r="9" spans="1:8" ht="30">
      <c r="A9" s="409" t="s">
        <v>191</v>
      </c>
      <c r="B9" s="410" t="s">
        <v>253</v>
      </c>
      <c r="C9" s="411"/>
      <c r="D9" s="411"/>
      <c r="E9" s="411"/>
      <c r="F9" s="412"/>
      <c r="G9" s="413"/>
    </row>
    <row r="10" spans="1:8" ht="30">
      <c r="A10" s="417" t="s">
        <v>254</v>
      </c>
      <c r="B10" s="414" t="s">
        <v>192</v>
      </c>
      <c r="C10" s="415">
        <v>65429.004799999995</v>
      </c>
      <c r="D10" s="542">
        <f>+'[3]COSOLIDADO NACIONAL'!$I$10</f>
        <v>129272</v>
      </c>
      <c r="E10" s="548">
        <f>+C10/D10</f>
        <v>0.50613438950430101</v>
      </c>
      <c r="F10" s="547">
        <f>IFERROR(IF(E10&gt;100%,100,E10*100)," ")</f>
        <v>50.613438950430101</v>
      </c>
      <c r="G10" s="742">
        <f>IFERROR(AVERAGE(F10:F30)," ")</f>
        <v>92.750807219934345</v>
      </c>
    </row>
    <row r="11" spans="1:8" ht="30">
      <c r="A11" s="417" t="s">
        <v>254</v>
      </c>
      <c r="B11" s="414" t="s">
        <v>193</v>
      </c>
      <c r="C11" s="415">
        <v>33406.006000000001</v>
      </c>
      <c r="D11" s="542">
        <f>+'[3]COSOLIDADO NACIONAL'!$I$11</f>
        <v>47083.7</v>
      </c>
      <c r="E11" s="548">
        <f t="shared" ref="E11:E20" si="0">+C11/D11</f>
        <v>0.70950256670567524</v>
      </c>
      <c r="F11" s="547">
        <f>IFERROR(IF(E11&gt;100%,100,E11*100)," ")</f>
        <v>70.950256670567526</v>
      </c>
      <c r="G11" s="743"/>
    </row>
    <row r="12" spans="1:8" ht="30">
      <c r="A12" s="417" t="s">
        <v>254</v>
      </c>
      <c r="B12" s="414" t="s">
        <v>194</v>
      </c>
      <c r="C12" s="415">
        <v>3602</v>
      </c>
      <c r="D12" s="542">
        <f>+'[3]COSOLIDADO NACIONAL'!$I$12</f>
        <v>3345</v>
      </c>
      <c r="E12" s="548">
        <f t="shared" si="0"/>
        <v>1.076831091180867</v>
      </c>
      <c r="F12" s="416">
        <f>IFERROR(IF(E12&gt;100%,100,E12*100)," ")</f>
        <v>100</v>
      </c>
      <c r="G12" s="743"/>
    </row>
    <row r="13" spans="1:8">
      <c r="A13" s="715" t="s">
        <v>254</v>
      </c>
      <c r="B13" s="715" t="s">
        <v>195</v>
      </c>
      <c r="C13" s="415">
        <v>1096.01</v>
      </c>
      <c r="D13" s="723">
        <f>+C13/C14</f>
        <v>0.99365372934062246</v>
      </c>
      <c r="E13" s="710">
        <f>+C13/C14</f>
        <v>0.99365372934062246</v>
      </c>
      <c r="F13" s="732">
        <f>IFERROR(IF(E13&gt;100%,100,E13*100)," ")</f>
        <v>99.36537293406225</v>
      </c>
      <c r="G13" s="743"/>
    </row>
    <row r="14" spans="1:8">
      <c r="A14" s="715"/>
      <c r="B14" s="715"/>
      <c r="C14" s="415">
        <v>1103.01</v>
      </c>
      <c r="D14" s="724"/>
      <c r="E14" s="711"/>
      <c r="F14" s="732"/>
      <c r="G14" s="743"/>
    </row>
    <row r="15" spans="1:8" ht="30">
      <c r="A15" s="417" t="s">
        <v>254</v>
      </c>
      <c r="B15" s="414" t="s">
        <v>196</v>
      </c>
      <c r="C15" s="415">
        <v>32</v>
      </c>
      <c r="D15" s="542">
        <f>+'[3]COSOLIDADO NACIONAL'!$I$15</f>
        <v>38</v>
      </c>
      <c r="E15" s="548">
        <f t="shared" si="0"/>
        <v>0.84210526315789469</v>
      </c>
      <c r="F15" s="547">
        <f>IFERROR(IF(E15&gt;100%,100,E15*100)," ")</f>
        <v>84.210526315789465</v>
      </c>
      <c r="G15" s="743"/>
    </row>
    <row r="16" spans="1:8" ht="30">
      <c r="A16" s="417" t="s">
        <v>254</v>
      </c>
      <c r="B16" s="414" t="s">
        <v>197</v>
      </c>
      <c r="C16" s="415">
        <v>148</v>
      </c>
      <c r="D16" s="542">
        <f>+'[3]COSOLIDADO NACIONAL'!$I$16</f>
        <v>180</v>
      </c>
      <c r="E16" s="548">
        <f t="shared" si="0"/>
        <v>0.82222222222222219</v>
      </c>
      <c r="F16" s="547">
        <f>IFERROR(IF(E16&gt;100%,100,E16*100)," ")</f>
        <v>82.222222222222214</v>
      </c>
      <c r="G16" s="743"/>
    </row>
    <row r="17" spans="1:7" ht="30">
      <c r="A17" s="417" t="s">
        <v>254</v>
      </c>
      <c r="B17" s="414" t="s">
        <v>198</v>
      </c>
      <c r="C17" s="415">
        <v>1388</v>
      </c>
      <c r="D17" s="542">
        <f>+'[3]COSOLIDADO NACIONAL'!$I$17</f>
        <v>1410</v>
      </c>
      <c r="E17" s="548">
        <f t="shared" si="0"/>
        <v>0.98439716312056735</v>
      </c>
      <c r="F17" s="547">
        <f>IFERROR(IF(E17&gt;100%,100,E17*100)," ")</f>
        <v>98.439716312056731</v>
      </c>
      <c r="G17" s="743"/>
    </row>
    <row r="18" spans="1:7">
      <c r="A18" s="715" t="s">
        <v>254</v>
      </c>
      <c r="B18" s="716" t="s">
        <v>199</v>
      </c>
      <c r="C18" s="415">
        <v>1767.02</v>
      </c>
      <c r="D18" s="723">
        <v>1</v>
      </c>
      <c r="E18" s="710">
        <f>+C18/C19</f>
        <v>1.0005662450028878</v>
      </c>
      <c r="F18" s="735">
        <f>IFERROR(IF(E18&gt;100%,100,E18*100)," ")</f>
        <v>100</v>
      </c>
      <c r="G18" s="743"/>
    </row>
    <row r="19" spans="1:7">
      <c r="A19" s="715"/>
      <c r="B19" s="716"/>
      <c r="C19" s="415">
        <v>1766.02</v>
      </c>
      <c r="D19" s="724"/>
      <c r="E19" s="711"/>
      <c r="F19" s="736"/>
      <c r="G19" s="743"/>
    </row>
    <row r="20" spans="1:7" ht="45">
      <c r="A20" s="417" t="s">
        <v>254</v>
      </c>
      <c r="B20" s="414" t="s">
        <v>200</v>
      </c>
      <c r="C20" s="415">
        <v>104</v>
      </c>
      <c r="D20" s="542">
        <f>+'[3]COSOLIDADO NACIONAL'!$I$20</f>
        <v>59</v>
      </c>
      <c r="E20" s="548">
        <f t="shared" si="0"/>
        <v>1.7627118644067796</v>
      </c>
      <c r="F20" s="416">
        <f>IFERROR(IF(E20&gt;100%,100,E20*100)," ")</f>
        <v>100</v>
      </c>
      <c r="G20" s="743"/>
    </row>
    <row r="21" spans="1:7" ht="30">
      <c r="A21" s="417" t="s">
        <v>255</v>
      </c>
      <c r="B21" s="417" t="s">
        <v>201</v>
      </c>
      <c r="C21" s="415">
        <v>2930</v>
      </c>
      <c r="D21" s="542">
        <f>+'[3]COSOLIDADO NACIONAL'!$I$21</f>
        <v>2407</v>
      </c>
      <c r="E21" s="548">
        <v>1.2172829248026589</v>
      </c>
      <c r="F21" s="416">
        <f>IFERROR(IF(E21&gt;100%,100,E21*100)," ")</f>
        <v>100</v>
      </c>
      <c r="G21" s="743"/>
    </row>
    <row r="22" spans="1:7" ht="30">
      <c r="A22" s="417" t="s">
        <v>255</v>
      </c>
      <c r="B22" s="417" t="s">
        <v>202</v>
      </c>
      <c r="C22" s="415">
        <v>69</v>
      </c>
      <c r="D22" s="542">
        <f>+'[3]COSOLIDADO NACIONAL'!$I$22</f>
        <v>31</v>
      </c>
      <c r="E22" s="548">
        <v>2.225806451612903</v>
      </c>
      <c r="F22" s="416">
        <f>IFERROR(IF(E22&gt;100%,100,E22*100)," ")</f>
        <v>100</v>
      </c>
      <c r="G22" s="743"/>
    </row>
    <row r="23" spans="1:7">
      <c r="A23" s="715" t="s">
        <v>256</v>
      </c>
      <c r="B23" s="715" t="s">
        <v>203</v>
      </c>
      <c r="C23" s="415">
        <v>2.0009999999999999</v>
      </c>
      <c r="D23" s="723">
        <v>1</v>
      </c>
      <c r="E23" s="737">
        <f>+C23/C24</f>
        <v>1</v>
      </c>
      <c r="F23" s="738">
        <f>IFERROR(IF(E23&gt;100%,100,E23*100)," ")</f>
        <v>100</v>
      </c>
      <c r="G23" s="743"/>
    </row>
    <row r="24" spans="1:7">
      <c r="A24" s="715"/>
      <c r="B24" s="715"/>
      <c r="C24" s="415">
        <v>2.0009999999999999</v>
      </c>
      <c r="D24" s="724"/>
      <c r="E24" s="737"/>
      <c r="F24" s="738"/>
      <c r="G24" s="743"/>
    </row>
    <row r="25" spans="1:7">
      <c r="A25" s="417" t="s">
        <v>256</v>
      </c>
      <c r="B25" s="414" t="s">
        <v>204</v>
      </c>
      <c r="C25" s="415">
        <v>988</v>
      </c>
      <c r="D25" s="542">
        <f>+'[3]COSOLIDADO NACIONAL'!$I$25</f>
        <v>732</v>
      </c>
      <c r="E25" s="548">
        <v>1.3497267759562841</v>
      </c>
      <c r="F25" s="416">
        <f>IFERROR(IF(E25&gt;100%,100,E25*100)," ")</f>
        <v>100</v>
      </c>
      <c r="G25" s="743"/>
    </row>
    <row r="26" spans="1:7">
      <c r="A26" s="719" t="s">
        <v>256</v>
      </c>
      <c r="B26" s="719" t="s">
        <v>205</v>
      </c>
      <c r="C26" s="415">
        <v>1.0009999999999999</v>
      </c>
      <c r="D26" s="723">
        <v>1</v>
      </c>
      <c r="E26" s="710">
        <f>+C26/C27</f>
        <v>1</v>
      </c>
      <c r="F26" s="735">
        <f>IFERROR(IF(E26&gt;100%,100,E26*100)," ")</f>
        <v>100</v>
      </c>
      <c r="G26" s="743"/>
    </row>
    <row r="27" spans="1:7">
      <c r="A27" s="720"/>
      <c r="B27" s="720"/>
      <c r="C27" s="415">
        <v>1.0009999999999999</v>
      </c>
      <c r="D27" s="724"/>
      <c r="E27" s="711"/>
      <c r="F27" s="736"/>
      <c r="G27" s="743"/>
    </row>
    <row r="28" spans="1:7">
      <c r="A28" s="719" t="s">
        <v>257</v>
      </c>
      <c r="B28" s="719" t="s">
        <v>206</v>
      </c>
      <c r="C28" s="415">
        <v>604</v>
      </c>
      <c r="D28" s="723">
        <v>1</v>
      </c>
      <c r="E28" s="710">
        <f>+C28/C29</f>
        <v>0.98211382113821133</v>
      </c>
      <c r="F28" s="735">
        <f>IFERROR(IF(E28&gt;100%,100,E28*100)," ")</f>
        <v>98.211382113821131</v>
      </c>
      <c r="G28" s="743"/>
    </row>
    <row r="29" spans="1:7">
      <c r="A29" s="720"/>
      <c r="B29" s="720"/>
      <c r="C29" s="415">
        <v>615</v>
      </c>
      <c r="D29" s="724"/>
      <c r="E29" s="711"/>
      <c r="F29" s="736"/>
      <c r="G29" s="743"/>
    </row>
    <row r="30" spans="1:7" ht="30">
      <c r="A30" s="417" t="s">
        <v>257</v>
      </c>
      <c r="B30" s="414" t="s">
        <v>207</v>
      </c>
      <c r="C30" s="415">
        <v>95</v>
      </c>
      <c r="D30" s="542">
        <f>+'[3]COSOLIDADO NACIONAL'!$I$30</f>
        <v>50</v>
      </c>
      <c r="E30" s="548">
        <v>1.9</v>
      </c>
      <c r="F30" s="416">
        <f>IFERROR(IF(E30&gt;100%,100,E30*100)," ")</f>
        <v>100</v>
      </c>
      <c r="G30" s="744"/>
    </row>
    <row r="31" spans="1:7" ht="30">
      <c r="A31" s="409" t="s">
        <v>210</v>
      </c>
      <c r="B31" s="410" t="s">
        <v>253</v>
      </c>
      <c r="C31" s="411"/>
      <c r="D31" s="411"/>
      <c r="E31" s="549"/>
      <c r="F31" s="418"/>
      <c r="G31" s="555"/>
    </row>
    <row r="32" spans="1:7" ht="45">
      <c r="A32" s="444" t="s">
        <v>210</v>
      </c>
      <c r="B32" s="419" t="s">
        <v>211</v>
      </c>
      <c r="C32" s="415">
        <v>873</v>
      </c>
      <c r="D32" s="415">
        <f>+'[3]COSOLIDADO NACIONAL'!$I$32</f>
        <v>910</v>
      </c>
      <c r="E32" s="548">
        <v>0.95934065934065937</v>
      </c>
      <c r="F32" s="416">
        <f t="shared" ref="F32:F38" si="1">IFERROR(IF(E32&gt;100%,100,E32*100)," ")</f>
        <v>95.934065934065941</v>
      </c>
      <c r="G32" s="742">
        <f>IFERROR(AVERAGE(F32:F38)," ")</f>
        <v>96.695973199732606</v>
      </c>
    </row>
    <row r="33" spans="1:9" ht="30">
      <c r="A33" s="444" t="s">
        <v>210</v>
      </c>
      <c r="B33" s="414" t="s">
        <v>212</v>
      </c>
      <c r="C33" s="415">
        <v>4753.5999999999995</v>
      </c>
      <c r="D33" s="415">
        <f>+'[3]COSOLIDADO NACIONAL'!$I$33</f>
        <v>4600</v>
      </c>
      <c r="E33" s="548">
        <v>1.033391304347826</v>
      </c>
      <c r="F33" s="416">
        <f t="shared" si="1"/>
        <v>100</v>
      </c>
      <c r="G33" s="743"/>
    </row>
    <row r="34" spans="1:9" ht="60">
      <c r="A34" s="444" t="s">
        <v>210</v>
      </c>
      <c r="B34" s="419" t="s">
        <v>213</v>
      </c>
      <c r="C34" s="415">
        <v>937.6</v>
      </c>
      <c r="D34" s="415">
        <f>+'[3]COSOLIDADO NACIONAL'!$I$34</f>
        <v>988</v>
      </c>
      <c r="E34" s="548">
        <v>0.94898785425101218</v>
      </c>
      <c r="F34" s="416">
        <f t="shared" si="1"/>
        <v>94.898785425101224</v>
      </c>
      <c r="G34" s="743"/>
    </row>
    <row r="35" spans="1:9" ht="45">
      <c r="A35" s="444" t="s">
        <v>210</v>
      </c>
      <c r="B35" s="419" t="s">
        <v>1108</v>
      </c>
      <c r="C35" s="415">
        <v>265</v>
      </c>
      <c r="D35" s="415">
        <f>+'[3]COSOLIDADO NACIONAL'!$I$35</f>
        <v>308</v>
      </c>
      <c r="E35" s="548">
        <v>0.86038961038961037</v>
      </c>
      <c r="F35" s="416">
        <f t="shared" si="1"/>
        <v>86.038961038961034</v>
      </c>
      <c r="G35" s="743"/>
    </row>
    <row r="36" spans="1:9" ht="60">
      <c r="A36" s="444" t="s">
        <v>210</v>
      </c>
      <c r="B36" s="414" t="s">
        <v>214</v>
      </c>
      <c r="C36" s="415">
        <v>978</v>
      </c>
      <c r="D36" s="415">
        <f>+'[3]COSOLIDADO NACIONAL'!$I$36</f>
        <v>900</v>
      </c>
      <c r="E36" s="548">
        <v>1.0866666666666667</v>
      </c>
      <c r="F36" s="416">
        <f t="shared" si="1"/>
        <v>100</v>
      </c>
      <c r="G36" s="743"/>
    </row>
    <row r="37" spans="1:9" ht="75">
      <c r="A37" s="445" t="s">
        <v>210</v>
      </c>
      <c r="B37" s="420" t="s">
        <v>1109</v>
      </c>
      <c r="C37" s="415">
        <v>632.06999999999994</v>
      </c>
      <c r="D37" s="415">
        <f>+'[3]COSOLIDADO NACIONAL'!$I$37</f>
        <v>500</v>
      </c>
      <c r="E37" s="548">
        <v>1.2641399999999998</v>
      </c>
      <c r="F37" s="416">
        <f t="shared" si="1"/>
        <v>100</v>
      </c>
      <c r="G37" s="743"/>
    </row>
    <row r="38" spans="1:9" ht="75">
      <c r="A38" s="445" t="s">
        <v>221</v>
      </c>
      <c r="B38" s="421" t="s">
        <v>215</v>
      </c>
      <c r="C38" s="415">
        <v>169</v>
      </c>
      <c r="D38" s="415">
        <f>+'[3]COSOLIDADO NACIONAL'!$I$38</f>
        <v>166</v>
      </c>
      <c r="E38" s="548">
        <v>1.0180722891566265</v>
      </c>
      <c r="F38" s="416">
        <f t="shared" si="1"/>
        <v>100</v>
      </c>
      <c r="G38" s="744"/>
    </row>
    <row r="39" spans="1:9" ht="30">
      <c r="A39" s="409" t="s">
        <v>216</v>
      </c>
      <c r="B39" s="410" t="s">
        <v>253</v>
      </c>
      <c r="C39" s="411"/>
      <c r="D39" s="411"/>
      <c r="E39" s="549"/>
      <c r="F39" s="422"/>
      <c r="G39" s="556"/>
    </row>
    <row r="40" spans="1:9" ht="45">
      <c r="A40" s="417" t="s">
        <v>216</v>
      </c>
      <c r="B40" s="414" t="s">
        <v>217</v>
      </c>
      <c r="C40" s="415">
        <v>1603</v>
      </c>
      <c r="D40" s="415">
        <f>+'[3]COSOLIDADO NACIONAL'!$I$40</f>
        <v>1000</v>
      </c>
      <c r="E40" s="548">
        <v>1.603</v>
      </c>
      <c r="F40" s="416">
        <f>IFERROR(IF(E40&gt;100%,100,E40*100)," ")</f>
        <v>100</v>
      </c>
      <c r="G40" s="745">
        <f>AVERAGE(F40:F41)</f>
        <v>100</v>
      </c>
    </row>
    <row r="41" spans="1:9" ht="45">
      <c r="A41" s="417" t="s">
        <v>216</v>
      </c>
      <c r="B41" s="414" t="s">
        <v>218</v>
      </c>
      <c r="C41" s="415">
        <v>11</v>
      </c>
      <c r="D41" s="415">
        <f>+'[3]COSOLIDADO NACIONAL'!$I$41</f>
        <v>10</v>
      </c>
      <c r="E41" s="548">
        <v>1.1000000000000001</v>
      </c>
      <c r="F41" s="416">
        <f>IFERROR(IF(E41&gt;100%,100,E41*100)," ")</f>
        <v>100</v>
      </c>
      <c r="G41" s="746"/>
      <c r="I41" s="270" t="s">
        <v>368</v>
      </c>
    </row>
    <row r="42" spans="1:9" ht="30">
      <c r="A42" s="423" t="s">
        <v>216</v>
      </c>
      <c r="B42" s="424"/>
      <c r="C42" s="425"/>
      <c r="D42" s="425"/>
      <c r="E42" s="550"/>
      <c r="F42" s="426"/>
      <c r="G42" s="557"/>
    </row>
    <row r="43" spans="1:9" ht="30">
      <c r="A43" s="417" t="s">
        <v>216</v>
      </c>
      <c r="B43" s="414" t="s">
        <v>219</v>
      </c>
      <c r="C43" s="415">
        <v>190</v>
      </c>
      <c r="D43" s="415">
        <f>+'[3]COSOLIDADO NACIONAL'!$I$43</f>
        <v>216</v>
      </c>
      <c r="E43" s="551">
        <v>0.87962962962962965</v>
      </c>
      <c r="F43" s="416">
        <f>IFERROR(IF(E43&gt;100%,100,E43*100)," ")</f>
        <v>87.962962962962962</v>
      </c>
      <c r="G43" s="742">
        <f>AVERAGE(F43:F48)</f>
        <v>97.592592592592581</v>
      </c>
    </row>
    <row r="44" spans="1:9">
      <c r="A44" s="719" t="s">
        <v>216</v>
      </c>
      <c r="B44" s="719" t="s">
        <v>220</v>
      </c>
      <c r="C44" s="415">
        <v>21.001000000000001</v>
      </c>
      <c r="D44" s="723">
        <v>1</v>
      </c>
      <c r="E44" s="710">
        <f>+C44/C45</f>
        <v>1.1666574079217822</v>
      </c>
      <c r="F44" s="735">
        <f>IFERROR(IF(E44&gt;100%,100,E44*100)," ")</f>
        <v>100</v>
      </c>
      <c r="G44" s="743"/>
    </row>
    <row r="45" spans="1:9">
      <c r="A45" s="720"/>
      <c r="B45" s="720"/>
      <c r="C45" s="415">
        <v>18.001000000000001</v>
      </c>
      <c r="D45" s="724"/>
      <c r="E45" s="711"/>
      <c r="F45" s="736"/>
      <c r="G45" s="743"/>
    </row>
    <row r="46" spans="1:9" ht="30">
      <c r="A46" s="417" t="s">
        <v>216</v>
      </c>
      <c r="B46" s="414" t="s">
        <v>221</v>
      </c>
      <c r="C46" s="415">
        <v>16761</v>
      </c>
      <c r="D46" s="415">
        <f>+'[3]COSOLIDADO NACIONAL'!$I$46</f>
        <v>15920</v>
      </c>
      <c r="E46" s="548">
        <v>1.0528266331658291</v>
      </c>
      <c r="F46" s="416">
        <f>IFERROR(IF(E46&gt;100%,100,E46*100)," ")</f>
        <v>100</v>
      </c>
      <c r="G46" s="743"/>
    </row>
    <row r="47" spans="1:9" ht="30">
      <c r="A47" s="417" t="s">
        <v>216</v>
      </c>
      <c r="B47" s="414" t="s">
        <v>221</v>
      </c>
      <c r="C47" s="415">
        <v>29</v>
      </c>
      <c r="D47" s="415">
        <f>+'[3]COSOLIDADO NACIONAL'!$I$47</f>
        <v>28</v>
      </c>
      <c r="E47" s="548">
        <v>1.0357142857142858</v>
      </c>
      <c r="F47" s="416">
        <f>IFERROR(IF(E47&gt;100%,100,E47*100)," ")</f>
        <v>100</v>
      </c>
      <c r="G47" s="743"/>
    </row>
    <row r="48" spans="1:9" ht="30">
      <c r="A48" s="417" t="s">
        <v>216</v>
      </c>
      <c r="B48" s="414" t="s">
        <v>221</v>
      </c>
      <c r="C48" s="415">
        <v>100</v>
      </c>
      <c r="D48" s="415">
        <f>+'[3]COSOLIDADO NACIONAL'!$I$48</f>
        <v>100</v>
      </c>
      <c r="E48" s="548">
        <v>1</v>
      </c>
      <c r="F48" s="416">
        <f>IFERROR(IF(E48&gt;100%,100,E48*100)," ")</f>
        <v>100</v>
      </c>
      <c r="G48" s="744"/>
    </row>
    <row r="49" spans="1:7" ht="30">
      <c r="A49" s="423" t="s">
        <v>222</v>
      </c>
      <c r="B49" s="424" t="s">
        <v>253</v>
      </c>
      <c r="C49" s="425"/>
      <c r="D49" s="425"/>
      <c r="E49" s="550"/>
      <c r="F49" s="426"/>
      <c r="G49" s="557"/>
    </row>
    <row r="50" spans="1:7" ht="45">
      <c r="A50" s="445" t="s">
        <v>222</v>
      </c>
      <c r="B50" s="414" t="s">
        <v>223</v>
      </c>
      <c r="C50" s="415">
        <v>10273</v>
      </c>
      <c r="D50" s="415">
        <f>+'[3]COSOLIDADO NACIONAL'!$I$50</f>
        <v>7975</v>
      </c>
      <c r="E50" s="548">
        <v>1.2881504702194357</v>
      </c>
      <c r="F50" s="416">
        <f>IFERROR(IF(E50&gt;100%,100,E50*100)," ")</f>
        <v>100</v>
      </c>
      <c r="G50" s="742">
        <f>IFERROR(AVERAGE(F50:F54)," ")</f>
        <v>60</v>
      </c>
    </row>
    <row r="51" spans="1:7" ht="30">
      <c r="A51" s="445" t="s">
        <v>222</v>
      </c>
      <c r="B51" s="414" t="s">
        <v>224</v>
      </c>
      <c r="C51" s="415">
        <v>0</v>
      </c>
      <c r="D51" s="415">
        <f>+'[3]COSOLIDADO NACIONAL'!$I$51</f>
        <v>40</v>
      </c>
      <c r="E51" s="548">
        <v>0</v>
      </c>
      <c r="F51" s="416">
        <f>IFERROR(IF(E51&gt;100%,100,E51*100)," ")</f>
        <v>0</v>
      </c>
      <c r="G51" s="743"/>
    </row>
    <row r="52" spans="1:7" ht="30">
      <c r="A52" s="445" t="s">
        <v>222</v>
      </c>
      <c r="B52" s="414" t="s">
        <v>225</v>
      </c>
      <c r="C52" s="415">
        <v>2</v>
      </c>
      <c r="D52" s="415">
        <f>+'[3]COSOLIDADO NACIONAL'!$I$52</f>
        <v>2</v>
      </c>
      <c r="E52" s="548">
        <v>1</v>
      </c>
      <c r="F52" s="416">
        <f>IFERROR(IF(E52&gt;100%,100,E52*100)," ")</f>
        <v>100</v>
      </c>
      <c r="G52" s="743"/>
    </row>
    <row r="53" spans="1:7" ht="45">
      <c r="A53" s="445" t="s">
        <v>222</v>
      </c>
      <c r="B53" s="414" t="s">
        <v>226</v>
      </c>
      <c r="C53" s="415">
        <v>150</v>
      </c>
      <c r="D53" s="415">
        <f>+'[3]COSOLIDADO NACIONAL'!$I$53</f>
        <v>110</v>
      </c>
      <c r="E53" s="548">
        <v>1.3636363636363635</v>
      </c>
      <c r="F53" s="416">
        <f>IFERROR(IF(E53&gt;100%,100,E53*100)," ")</f>
        <v>100</v>
      </c>
      <c r="G53" s="743"/>
    </row>
    <row r="54" spans="1:7" ht="30">
      <c r="A54" s="444" t="s">
        <v>222</v>
      </c>
      <c r="B54" s="427" t="s">
        <v>227</v>
      </c>
      <c r="C54" s="415">
        <v>0</v>
      </c>
      <c r="D54" s="415">
        <f>+'[3]COSOLIDADO NACIONAL'!$I$54</f>
        <v>0</v>
      </c>
      <c r="E54" s="548">
        <v>0</v>
      </c>
      <c r="F54" s="416">
        <v>0</v>
      </c>
      <c r="G54" s="744"/>
    </row>
    <row r="55" spans="1:7" ht="30">
      <c r="A55" s="423" t="s">
        <v>228</v>
      </c>
      <c r="B55" s="424" t="s">
        <v>253</v>
      </c>
      <c r="C55" s="425"/>
      <c r="D55" s="425"/>
      <c r="E55" s="550"/>
      <c r="F55" s="428"/>
      <c r="G55" s="558"/>
    </row>
    <row r="56" spans="1:7" ht="60">
      <c r="A56" s="417" t="s">
        <v>228</v>
      </c>
      <c r="B56" s="429" t="s">
        <v>229</v>
      </c>
      <c r="C56" s="415">
        <v>35632</v>
      </c>
      <c r="D56" s="415">
        <f>+'[3]COSOLIDADO NACIONAL'!$I$56</f>
        <v>29001</v>
      </c>
      <c r="E56" s="548">
        <v>1.2286472880245509</v>
      </c>
      <c r="F56" s="416">
        <f>IFERROR(IF(E56&gt;100%,100,E56*100)," ")</f>
        <v>100</v>
      </c>
      <c r="G56" s="742">
        <f>IFERROR(AVERAGE(F56:F58)," ")</f>
        <v>100</v>
      </c>
    </row>
    <row r="57" spans="1:7" ht="60">
      <c r="A57" s="417" t="s">
        <v>228</v>
      </c>
      <c r="B57" s="446" t="s">
        <v>230</v>
      </c>
      <c r="C57" s="415">
        <v>46449.375459999996</v>
      </c>
      <c r="D57" s="415">
        <f>+'[3]COSOLIDADO NACIONAL'!$I$57</f>
        <v>38963</v>
      </c>
      <c r="E57" s="548">
        <v>1.192140632394836</v>
      </c>
      <c r="F57" s="416">
        <f>IFERROR(IF(E57&gt;100%,100,E57*100)," ")</f>
        <v>100</v>
      </c>
      <c r="G57" s="743"/>
    </row>
    <row r="58" spans="1:7" ht="45">
      <c r="A58" s="417" t="s">
        <v>228</v>
      </c>
      <c r="B58" s="429" t="s">
        <v>231</v>
      </c>
      <c r="C58" s="415">
        <v>112</v>
      </c>
      <c r="D58" s="415">
        <f>+'[3]COSOLIDADO NACIONAL'!$I$58</f>
        <v>105</v>
      </c>
      <c r="E58" s="548">
        <v>1.0666666666666667</v>
      </c>
      <c r="F58" s="416">
        <f>IFERROR(IF(E58&gt;100%,100,E58*100)," ")</f>
        <v>100</v>
      </c>
      <c r="G58" s="744"/>
    </row>
    <row r="59" spans="1:7" ht="60">
      <c r="A59" s="424" t="s">
        <v>232</v>
      </c>
      <c r="B59" s="424" t="s">
        <v>253</v>
      </c>
      <c r="C59" s="425"/>
      <c r="D59" s="425"/>
      <c r="E59" s="550"/>
      <c r="F59" s="426"/>
      <c r="G59" s="557"/>
    </row>
    <row r="60" spans="1:7" ht="60">
      <c r="A60" s="447" t="s">
        <v>232</v>
      </c>
      <c r="B60" s="427" t="s">
        <v>233</v>
      </c>
      <c r="C60" s="415">
        <v>8536</v>
      </c>
      <c r="D60" s="415">
        <f>+'[3]COSOLIDADO NACIONAL'!$I$60</f>
        <v>7842</v>
      </c>
      <c r="E60" s="548">
        <v>1.0884978321856669</v>
      </c>
      <c r="F60" s="416">
        <f>IFERROR(IF(E60&gt;100%,100,E60*100)," ")</f>
        <v>100</v>
      </c>
      <c r="G60" s="742">
        <f>IFERROR(AVERAGE(F60:F64)," ")</f>
        <v>97.520915553654632</v>
      </c>
    </row>
    <row r="61" spans="1:7" ht="60">
      <c r="A61" s="447" t="s">
        <v>232</v>
      </c>
      <c r="B61" s="427" t="s">
        <v>234</v>
      </c>
      <c r="C61" s="415">
        <v>855</v>
      </c>
      <c r="D61" s="415">
        <f>+'[3]COSOLIDADO NACIONAL'!$I$61</f>
        <v>804</v>
      </c>
      <c r="E61" s="548">
        <v>1.0634328358208955</v>
      </c>
      <c r="F61" s="416">
        <f>IFERROR(IF(E61&gt;100%,100,E61*100)," ")</f>
        <v>100</v>
      </c>
      <c r="G61" s="743"/>
    </row>
    <row r="62" spans="1:7" ht="60">
      <c r="A62" s="447" t="s">
        <v>232</v>
      </c>
      <c r="B62" s="414" t="s">
        <v>235</v>
      </c>
      <c r="C62" s="415">
        <v>166</v>
      </c>
      <c r="D62" s="415">
        <f>+'[3]COSOLIDADO NACIONAL'!$I$62</f>
        <v>122</v>
      </c>
      <c r="E62" s="548">
        <v>1.360655737704918</v>
      </c>
      <c r="F62" s="416">
        <f>IFERROR(IF(E62&gt;100%,100,E62*100)," ")</f>
        <v>100</v>
      </c>
      <c r="G62" s="743"/>
    </row>
    <row r="63" spans="1:7">
      <c r="A63" s="719" t="s">
        <v>232</v>
      </c>
      <c r="B63" s="719" t="s">
        <v>236</v>
      </c>
      <c r="C63" s="415">
        <v>4170.2699999999995</v>
      </c>
      <c r="D63" s="723">
        <v>1</v>
      </c>
      <c r="E63" s="710">
        <f>+C63/C64</f>
        <v>0.90083662214618521</v>
      </c>
      <c r="F63" s="735">
        <f>IFERROR(IF(E63&gt;100%,100,E63*100)," ")</f>
        <v>90.083662214618528</v>
      </c>
      <c r="G63" s="743"/>
    </row>
    <row r="64" spans="1:7">
      <c r="A64" s="720"/>
      <c r="B64" s="720"/>
      <c r="C64" s="415">
        <v>4629.33</v>
      </c>
      <c r="D64" s="724"/>
      <c r="E64" s="711"/>
      <c r="F64" s="736"/>
      <c r="G64" s="744"/>
    </row>
    <row r="65" spans="1:7" ht="30">
      <c r="A65" s="409" t="s">
        <v>245</v>
      </c>
      <c r="B65" s="410" t="s">
        <v>253</v>
      </c>
      <c r="C65" s="411"/>
      <c r="D65" s="411"/>
      <c r="E65" s="549"/>
      <c r="F65" s="418"/>
      <c r="G65" s="555"/>
    </row>
    <row r="66" spans="1:7" ht="45">
      <c r="A66" s="417" t="s">
        <v>245</v>
      </c>
      <c r="B66" s="414" t="s">
        <v>258</v>
      </c>
      <c r="C66" s="430">
        <v>64626.885200000004</v>
      </c>
      <c r="D66" s="430">
        <f>+'[3]COSOLIDADO NACIONAL'!$I$66</f>
        <v>71425</v>
      </c>
      <c r="E66" s="548">
        <v>0.90482163388169412</v>
      </c>
      <c r="F66" s="416">
        <f>IFERROR(IF(E66&gt;100%,100,E66*100)," ")</f>
        <v>90.482163388169411</v>
      </c>
      <c r="G66" s="742">
        <f>IFERROR(AVERAGE(F66:F69)," ")</f>
        <v>96.82738779605647</v>
      </c>
    </row>
    <row r="67" spans="1:7">
      <c r="A67" s="719" t="s">
        <v>245</v>
      </c>
      <c r="B67" s="719" t="s">
        <v>259</v>
      </c>
      <c r="C67" s="415">
        <v>14650.79</v>
      </c>
      <c r="D67" s="723">
        <v>1</v>
      </c>
      <c r="E67" s="710">
        <f>+C67/C68</f>
        <v>1.0116034672996961</v>
      </c>
      <c r="F67" s="735">
        <f>IFERROR(IF(E67&gt;100%,100,E67*100)," ")</f>
        <v>100</v>
      </c>
      <c r="G67" s="743"/>
    </row>
    <row r="68" spans="1:7">
      <c r="A68" s="720"/>
      <c r="B68" s="720"/>
      <c r="C68" s="415">
        <v>14482.74</v>
      </c>
      <c r="D68" s="724"/>
      <c r="E68" s="711"/>
      <c r="F68" s="736"/>
      <c r="G68" s="743"/>
    </row>
    <row r="69" spans="1:7" ht="45">
      <c r="A69" s="417" t="s">
        <v>245</v>
      </c>
      <c r="B69" s="417" t="s">
        <v>260</v>
      </c>
      <c r="C69" s="415">
        <v>182</v>
      </c>
      <c r="D69" s="415">
        <f>+'[3]COSOLIDADO NACIONAL'!$I$69</f>
        <v>112</v>
      </c>
      <c r="E69" s="548">
        <v>1.625</v>
      </c>
      <c r="F69" s="416">
        <f>IFERROR(IF(E69&gt;100%,100,E69*100)," ")</f>
        <v>100</v>
      </c>
      <c r="G69" s="744"/>
    </row>
    <row r="70" spans="1:7" ht="30">
      <c r="A70" s="409" t="s">
        <v>246</v>
      </c>
      <c r="B70" s="410" t="s">
        <v>253</v>
      </c>
      <c r="C70" s="411"/>
      <c r="D70" s="411"/>
      <c r="E70" s="549"/>
      <c r="F70" s="418"/>
      <c r="G70" s="555"/>
    </row>
    <row r="71" spans="1:7" ht="45">
      <c r="A71" s="417" t="s">
        <v>246</v>
      </c>
      <c r="B71" s="414" t="s">
        <v>261</v>
      </c>
      <c r="C71" s="415">
        <v>65547.770000000019</v>
      </c>
      <c r="D71" s="415">
        <v>66289</v>
      </c>
      <c r="E71" s="548">
        <v>0.98881820513207352</v>
      </c>
      <c r="F71" s="416">
        <f t="shared" ref="F71:F89" si="2">IFERROR(IF(E71&gt;100%,100,E71*100)," ")</f>
        <v>98.881820513207359</v>
      </c>
      <c r="G71" s="742">
        <f>IFERROR(AVERAGE(F71:F107)," ")</f>
        <v>95.276095280757957</v>
      </c>
    </row>
    <row r="72" spans="1:7" ht="30">
      <c r="A72" s="417" t="s">
        <v>246</v>
      </c>
      <c r="B72" s="414" t="s">
        <v>262</v>
      </c>
      <c r="C72" s="415">
        <v>24</v>
      </c>
      <c r="D72" s="415">
        <v>23</v>
      </c>
      <c r="E72" s="548">
        <v>1.0434782608695652</v>
      </c>
      <c r="F72" s="416">
        <f t="shared" si="2"/>
        <v>100</v>
      </c>
      <c r="G72" s="743"/>
    </row>
    <row r="73" spans="1:7" ht="30">
      <c r="A73" s="417" t="s">
        <v>246</v>
      </c>
      <c r="B73" s="417" t="s">
        <v>263</v>
      </c>
      <c r="C73" s="415">
        <v>48</v>
      </c>
      <c r="D73" s="415">
        <v>53</v>
      </c>
      <c r="E73" s="548">
        <v>0.90566037735849059</v>
      </c>
      <c r="F73" s="416">
        <f t="shared" si="2"/>
        <v>90.566037735849065</v>
      </c>
      <c r="G73" s="743"/>
    </row>
    <row r="74" spans="1:7" ht="60">
      <c r="A74" s="417" t="s">
        <v>246</v>
      </c>
      <c r="B74" s="414" t="s">
        <v>1102</v>
      </c>
      <c r="C74" s="415">
        <v>14360.677</v>
      </c>
      <c r="D74" s="415">
        <v>13300</v>
      </c>
      <c r="E74" s="548">
        <v>1.0797501503759399</v>
      </c>
      <c r="F74" s="416">
        <f t="shared" si="2"/>
        <v>100</v>
      </c>
      <c r="G74" s="743"/>
    </row>
    <row r="75" spans="1:7" ht="30">
      <c r="A75" s="417" t="s">
        <v>246</v>
      </c>
      <c r="B75" s="414" t="s">
        <v>264</v>
      </c>
      <c r="C75" s="415">
        <v>201</v>
      </c>
      <c r="D75" s="415">
        <v>48</v>
      </c>
      <c r="E75" s="548">
        <v>4.1875</v>
      </c>
      <c r="F75" s="416">
        <f t="shared" si="2"/>
        <v>100</v>
      </c>
      <c r="G75" s="743"/>
    </row>
    <row r="76" spans="1:7" ht="30">
      <c r="A76" s="417" t="s">
        <v>246</v>
      </c>
      <c r="B76" s="417" t="s">
        <v>265</v>
      </c>
      <c r="C76" s="415">
        <v>93</v>
      </c>
      <c r="D76" s="415">
        <v>49</v>
      </c>
      <c r="E76" s="548">
        <v>1.8979591836734695</v>
      </c>
      <c r="F76" s="416">
        <f t="shared" si="2"/>
        <v>100</v>
      </c>
      <c r="G76" s="743"/>
    </row>
    <row r="77" spans="1:7" ht="60">
      <c r="A77" s="417" t="s">
        <v>246</v>
      </c>
      <c r="B77" s="414" t="s">
        <v>1103</v>
      </c>
      <c r="C77" s="415">
        <v>5778.0700000000006</v>
      </c>
      <c r="D77" s="415">
        <v>5835</v>
      </c>
      <c r="E77" s="548">
        <v>0.99024335904027427</v>
      </c>
      <c r="F77" s="416">
        <f t="shared" si="2"/>
        <v>99.024335904027424</v>
      </c>
      <c r="G77" s="743"/>
    </row>
    <row r="78" spans="1:7" ht="60">
      <c r="A78" s="417" t="s">
        <v>246</v>
      </c>
      <c r="B78" s="414" t="s">
        <v>1104</v>
      </c>
      <c r="C78" s="415">
        <v>32212.180999999997</v>
      </c>
      <c r="D78" s="415">
        <v>31266</v>
      </c>
      <c r="E78" s="548">
        <v>1.0302622977035756</v>
      </c>
      <c r="F78" s="416">
        <f t="shared" si="2"/>
        <v>100</v>
      </c>
      <c r="G78" s="743"/>
    </row>
    <row r="79" spans="1:7" ht="30">
      <c r="A79" s="417" t="s">
        <v>246</v>
      </c>
      <c r="B79" s="417" t="s">
        <v>266</v>
      </c>
      <c r="C79" s="415">
        <v>76</v>
      </c>
      <c r="D79" s="415">
        <v>63</v>
      </c>
      <c r="E79" s="548">
        <v>1.2063492063492063</v>
      </c>
      <c r="F79" s="416">
        <f t="shared" si="2"/>
        <v>100</v>
      </c>
      <c r="G79" s="743"/>
    </row>
    <row r="80" spans="1:7" ht="60">
      <c r="A80" s="417" t="s">
        <v>246</v>
      </c>
      <c r="B80" s="414" t="s">
        <v>1105</v>
      </c>
      <c r="C80" s="415">
        <v>19425.420000000002</v>
      </c>
      <c r="D80" s="415">
        <v>17343.399999999998</v>
      </c>
      <c r="E80" s="548">
        <v>1.1200468189628334</v>
      </c>
      <c r="F80" s="416">
        <f t="shared" si="2"/>
        <v>100</v>
      </c>
      <c r="G80" s="743"/>
    </row>
    <row r="81" spans="1:7" ht="30">
      <c r="A81" s="417" t="s">
        <v>246</v>
      </c>
      <c r="B81" s="417" t="s">
        <v>267</v>
      </c>
      <c r="C81" s="415">
        <v>32</v>
      </c>
      <c r="D81" s="415">
        <v>35</v>
      </c>
      <c r="E81" s="548">
        <v>0.91428571428571426</v>
      </c>
      <c r="F81" s="416">
        <f t="shared" si="2"/>
        <v>91.428571428571431</v>
      </c>
      <c r="G81" s="743"/>
    </row>
    <row r="82" spans="1:7">
      <c r="A82" s="719" t="s">
        <v>246</v>
      </c>
      <c r="B82" s="719" t="s">
        <v>1106</v>
      </c>
      <c r="C82" s="415">
        <v>5481.8696000000009</v>
      </c>
      <c r="D82" s="415">
        <v>5071</v>
      </c>
      <c r="E82" s="548">
        <v>1.0810233878919346</v>
      </c>
      <c r="F82" s="416">
        <f t="shared" si="2"/>
        <v>100</v>
      </c>
      <c r="G82" s="743"/>
    </row>
    <row r="83" spans="1:7">
      <c r="A83" s="728"/>
      <c r="B83" s="728"/>
      <c r="C83" s="415">
        <v>9116.7070000000003</v>
      </c>
      <c r="D83" s="415">
        <v>6927.5</v>
      </c>
      <c r="E83" s="548">
        <v>1.3160168892096717</v>
      </c>
      <c r="F83" s="416">
        <f t="shared" si="2"/>
        <v>100</v>
      </c>
      <c r="G83" s="743"/>
    </row>
    <row r="84" spans="1:7">
      <c r="A84" s="728"/>
      <c r="B84" s="728"/>
      <c r="C84" s="415">
        <v>1780.3119999999999</v>
      </c>
      <c r="D84" s="415">
        <v>1424</v>
      </c>
      <c r="E84" s="548">
        <v>1.2502191011235955</v>
      </c>
      <c r="F84" s="416">
        <f t="shared" si="2"/>
        <v>100</v>
      </c>
      <c r="G84" s="743"/>
    </row>
    <row r="85" spans="1:7">
      <c r="A85" s="728"/>
      <c r="B85" s="728"/>
      <c r="C85" s="415">
        <v>6990.4287100000001</v>
      </c>
      <c r="D85" s="415">
        <v>6357</v>
      </c>
      <c r="E85" s="548">
        <v>1.0996427103979864</v>
      </c>
      <c r="F85" s="416">
        <f t="shared" si="2"/>
        <v>100</v>
      </c>
      <c r="G85" s="743"/>
    </row>
    <row r="86" spans="1:7">
      <c r="A86" s="720"/>
      <c r="B86" s="720"/>
      <c r="C86" s="415">
        <v>170</v>
      </c>
      <c r="D86" s="415">
        <v>156</v>
      </c>
      <c r="E86" s="548">
        <v>1.0897435897435896</v>
      </c>
      <c r="F86" s="416">
        <f t="shared" si="2"/>
        <v>100</v>
      </c>
      <c r="G86" s="743"/>
    </row>
    <row r="87" spans="1:7" ht="225">
      <c r="A87" s="417" t="s">
        <v>246</v>
      </c>
      <c r="B87" s="431" t="s">
        <v>268</v>
      </c>
      <c r="C87" s="415">
        <v>4123.4381000000003</v>
      </c>
      <c r="D87" s="415">
        <v>3891</v>
      </c>
      <c r="E87" s="548">
        <v>1.0597373682857878</v>
      </c>
      <c r="F87" s="416">
        <f t="shared" si="2"/>
        <v>100</v>
      </c>
      <c r="G87" s="743"/>
    </row>
    <row r="88" spans="1:7" ht="30">
      <c r="A88" s="417" t="s">
        <v>246</v>
      </c>
      <c r="B88" s="417" t="s">
        <v>269</v>
      </c>
      <c r="C88" s="415">
        <v>173</v>
      </c>
      <c r="D88" s="415">
        <v>185</v>
      </c>
      <c r="E88" s="548">
        <v>0.93513513513513513</v>
      </c>
      <c r="F88" s="416">
        <f t="shared" si="2"/>
        <v>93.513513513513516</v>
      </c>
      <c r="G88" s="743"/>
    </row>
    <row r="89" spans="1:7" ht="30">
      <c r="A89" s="417" t="s">
        <v>246</v>
      </c>
      <c r="B89" s="417" t="s">
        <v>270</v>
      </c>
      <c r="C89" s="415">
        <v>397</v>
      </c>
      <c r="D89" s="415">
        <v>434</v>
      </c>
      <c r="E89" s="548">
        <v>0.91474654377880182</v>
      </c>
      <c r="F89" s="416">
        <f t="shared" si="2"/>
        <v>91.474654377880185</v>
      </c>
      <c r="G89" s="743"/>
    </row>
    <row r="90" spans="1:7">
      <c r="A90" s="719" t="s">
        <v>246</v>
      </c>
      <c r="B90" s="729" t="s">
        <v>1110</v>
      </c>
      <c r="C90" s="415">
        <v>108.001</v>
      </c>
      <c r="D90" s="723">
        <v>1</v>
      </c>
      <c r="E90" s="750">
        <f>+C90/C91</f>
        <v>0.83721056425919183</v>
      </c>
      <c r="F90" s="735">
        <f>IFERROR(IF(E90&gt;100%,100,E90*100)," ")</f>
        <v>83.721056425919187</v>
      </c>
      <c r="G90" s="743"/>
    </row>
    <row r="91" spans="1:7">
      <c r="A91" s="720"/>
      <c r="B91" s="729"/>
      <c r="C91" s="415">
        <v>129.001</v>
      </c>
      <c r="D91" s="724"/>
      <c r="E91" s="751"/>
      <c r="F91" s="736"/>
      <c r="G91" s="743"/>
    </row>
    <row r="92" spans="1:7">
      <c r="A92" s="719" t="s">
        <v>246</v>
      </c>
      <c r="B92" s="729" t="s">
        <v>271</v>
      </c>
      <c r="C92" s="415">
        <v>430</v>
      </c>
      <c r="D92" s="723">
        <v>1</v>
      </c>
      <c r="E92" s="750">
        <f>+C92/C93</f>
        <v>0.99307159353348728</v>
      </c>
      <c r="F92" s="735">
        <f>IFERROR(IF(E92&gt;100%,100,E92*100)," ")</f>
        <v>99.307159353348723</v>
      </c>
      <c r="G92" s="743"/>
    </row>
    <row r="93" spans="1:7">
      <c r="A93" s="720"/>
      <c r="B93" s="729"/>
      <c r="C93" s="415">
        <v>433</v>
      </c>
      <c r="D93" s="724"/>
      <c r="E93" s="751"/>
      <c r="F93" s="736"/>
      <c r="G93" s="743"/>
    </row>
    <row r="94" spans="1:7" ht="105">
      <c r="A94" s="417" t="s">
        <v>246</v>
      </c>
      <c r="B94" s="448" t="s">
        <v>272</v>
      </c>
      <c r="C94" s="415">
        <v>18280.5</v>
      </c>
      <c r="D94" s="415">
        <v>17040</v>
      </c>
      <c r="E94" s="548">
        <v>1.0727992957746479</v>
      </c>
      <c r="F94" s="416">
        <f t="shared" ref="F94:F103" si="3">IFERROR(IF(E94&gt;100%,100,E94*100)," ")</f>
        <v>100</v>
      </c>
      <c r="G94" s="743"/>
    </row>
    <row r="95" spans="1:7" ht="30">
      <c r="A95" s="417" t="s">
        <v>246</v>
      </c>
      <c r="B95" s="417" t="s">
        <v>273</v>
      </c>
      <c r="C95" s="415">
        <v>73</v>
      </c>
      <c r="D95" s="415">
        <v>68</v>
      </c>
      <c r="E95" s="548">
        <v>1.0735294117647058</v>
      </c>
      <c r="F95" s="416">
        <f t="shared" si="3"/>
        <v>100</v>
      </c>
      <c r="G95" s="743"/>
    </row>
    <row r="96" spans="1:7" ht="60">
      <c r="A96" s="417" t="s">
        <v>246</v>
      </c>
      <c r="B96" s="414" t="s">
        <v>274</v>
      </c>
      <c r="C96" s="415">
        <v>6657.1437999999998</v>
      </c>
      <c r="D96" s="415">
        <v>6384.5</v>
      </c>
      <c r="E96" s="548">
        <v>1.0427040175424858</v>
      </c>
      <c r="F96" s="416">
        <f t="shared" si="3"/>
        <v>100</v>
      </c>
      <c r="G96" s="743"/>
    </row>
    <row r="97" spans="1:7" ht="75">
      <c r="A97" s="417" t="s">
        <v>246</v>
      </c>
      <c r="B97" s="414" t="s">
        <v>275</v>
      </c>
      <c r="C97" s="415">
        <v>16044.74</v>
      </c>
      <c r="D97" s="415">
        <v>13570</v>
      </c>
      <c r="E97" s="548">
        <v>1.1823684598378776</v>
      </c>
      <c r="F97" s="416">
        <f t="shared" si="3"/>
        <v>100</v>
      </c>
      <c r="G97" s="743"/>
    </row>
    <row r="98" spans="1:7" ht="30">
      <c r="A98" s="417" t="s">
        <v>246</v>
      </c>
      <c r="B98" s="417" t="s">
        <v>276</v>
      </c>
      <c r="C98" s="415">
        <v>25</v>
      </c>
      <c r="D98" s="415">
        <v>16</v>
      </c>
      <c r="E98" s="548">
        <v>1.5625</v>
      </c>
      <c r="F98" s="416">
        <f t="shared" si="3"/>
        <v>100</v>
      </c>
      <c r="G98" s="743"/>
    </row>
    <row r="99" spans="1:7" ht="60">
      <c r="A99" s="417" t="s">
        <v>246</v>
      </c>
      <c r="B99" s="414" t="s">
        <v>277</v>
      </c>
      <c r="C99" s="415">
        <v>2515.35</v>
      </c>
      <c r="D99" s="415">
        <v>2000</v>
      </c>
      <c r="E99" s="548">
        <v>1.2576749999999999</v>
      </c>
      <c r="F99" s="416">
        <f t="shared" si="3"/>
        <v>100</v>
      </c>
      <c r="G99" s="743"/>
    </row>
    <row r="100" spans="1:7" ht="30">
      <c r="A100" s="417" t="s">
        <v>246</v>
      </c>
      <c r="B100" s="414" t="s">
        <v>278</v>
      </c>
      <c r="C100" s="415">
        <v>843.65</v>
      </c>
      <c r="D100" s="415">
        <v>886</v>
      </c>
      <c r="E100" s="548">
        <v>0.95220090293453719</v>
      </c>
      <c r="F100" s="416">
        <f t="shared" si="3"/>
        <v>95.220090293453723</v>
      </c>
      <c r="G100" s="743"/>
    </row>
    <row r="101" spans="1:7" ht="30">
      <c r="A101" s="417" t="s">
        <v>246</v>
      </c>
      <c r="B101" s="417" t="s">
        <v>279</v>
      </c>
      <c r="C101" s="415">
        <v>79.5</v>
      </c>
      <c r="D101" s="415">
        <v>26</v>
      </c>
      <c r="E101" s="548">
        <v>3.0576923076923075</v>
      </c>
      <c r="F101" s="416">
        <f t="shared" si="3"/>
        <v>100</v>
      </c>
      <c r="G101" s="743"/>
    </row>
    <row r="102" spans="1:7" ht="30">
      <c r="A102" s="417" t="s">
        <v>246</v>
      </c>
      <c r="B102" s="414" t="s">
        <v>280</v>
      </c>
      <c r="C102" s="415">
        <v>1025.0538999999999</v>
      </c>
      <c r="D102" s="415">
        <v>768</v>
      </c>
      <c r="E102" s="548">
        <v>1.3347055989583332</v>
      </c>
      <c r="F102" s="416">
        <f t="shared" si="3"/>
        <v>100</v>
      </c>
      <c r="G102" s="743"/>
    </row>
    <row r="103" spans="1:7" ht="30">
      <c r="A103" s="417" t="s">
        <v>246</v>
      </c>
      <c r="B103" s="417" t="s">
        <v>281</v>
      </c>
      <c r="C103" s="415">
        <v>9</v>
      </c>
      <c r="D103" s="415">
        <v>16</v>
      </c>
      <c r="E103" s="548">
        <v>0.5625</v>
      </c>
      <c r="F103" s="416">
        <f t="shared" si="3"/>
        <v>56.25</v>
      </c>
      <c r="G103" s="743"/>
    </row>
    <row r="104" spans="1:7">
      <c r="A104" s="719" t="s">
        <v>246</v>
      </c>
      <c r="B104" s="719" t="s">
        <v>282</v>
      </c>
      <c r="C104" s="415">
        <v>35.000999999999998</v>
      </c>
      <c r="D104" s="723">
        <v>1</v>
      </c>
      <c r="E104" s="710">
        <f>+C104/C105</f>
        <v>1</v>
      </c>
      <c r="F104" s="735">
        <f>IFERROR(IF(E104&gt;100%,100,E104*100)," ")</f>
        <v>100</v>
      </c>
      <c r="G104" s="743"/>
    </row>
    <row r="105" spans="1:7">
      <c r="A105" s="720"/>
      <c r="B105" s="720"/>
      <c r="C105" s="415">
        <v>35.000999999999998</v>
      </c>
      <c r="D105" s="724"/>
      <c r="E105" s="711"/>
      <c r="F105" s="736"/>
      <c r="G105" s="743"/>
    </row>
    <row r="106" spans="1:7" ht="30">
      <c r="A106" s="417" t="s">
        <v>246</v>
      </c>
      <c r="B106" s="417" t="s">
        <v>283</v>
      </c>
      <c r="C106" s="415">
        <v>2</v>
      </c>
      <c r="D106" s="415">
        <v>5</v>
      </c>
      <c r="E106" s="548">
        <v>0.4</v>
      </c>
      <c r="F106" s="416">
        <f>IFERROR(IF(E106&gt;100%,100,E106*100)," ")</f>
        <v>40</v>
      </c>
      <c r="G106" s="743"/>
    </row>
    <row r="107" spans="1:7" ht="30">
      <c r="A107" s="417" t="s">
        <v>246</v>
      </c>
      <c r="B107" s="432" t="s">
        <v>284</v>
      </c>
      <c r="C107" s="415">
        <v>209209.29211000001</v>
      </c>
      <c r="D107" s="415">
        <v>198582.39999999999</v>
      </c>
      <c r="E107" s="548">
        <v>1.053513766124289</v>
      </c>
      <c r="F107" s="416">
        <f>IFERROR(IF(E107&gt;100%,100,E107*100)," ")</f>
        <v>100</v>
      </c>
      <c r="G107" s="744"/>
    </row>
    <row r="108" spans="1:7">
      <c r="A108" s="409" t="s">
        <v>247</v>
      </c>
      <c r="B108" s="410" t="s">
        <v>253</v>
      </c>
      <c r="C108" s="411"/>
      <c r="D108" s="411"/>
      <c r="E108" s="549"/>
      <c r="F108" s="418"/>
      <c r="G108" s="555"/>
    </row>
    <row r="109" spans="1:7">
      <c r="A109" s="719" t="s">
        <v>247</v>
      </c>
      <c r="B109" s="719" t="s">
        <v>285</v>
      </c>
      <c r="C109" s="415">
        <v>1512.4500000000003</v>
      </c>
      <c r="D109" s="542">
        <f>+'[3]COSOLIDADO NACIONAL'!$I$109</f>
        <v>1500</v>
      </c>
      <c r="E109" s="548">
        <v>1.0083000000000002</v>
      </c>
      <c r="F109" s="416">
        <f>IFERROR(IF(E109&gt;100%,100,E109*100)," ")</f>
        <v>100</v>
      </c>
      <c r="G109" s="742">
        <f>IFERROR(AVERAGE(F109:F110)," ")</f>
        <v>100</v>
      </c>
    </row>
    <row r="110" spans="1:7">
      <c r="A110" s="720"/>
      <c r="B110" s="720"/>
      <c r="C110" s="415">
        <v>36</v>
      </c>
      <c r="D110" s="542">
        <f>+'[3]COSOLIDADO NACIONAL'!$I$110</f>
        <v>36</v>
      </c>
      <c r="E110" s="548">
        <v>1</v>
      </c>
      <c r="F110" s="416">
        <f>IFERROR(IF(E110&gt;100%,100,E110*100)," ")</f>
        <v>100</v>
      </c>
      <c r="G110" s="744"/>
    </row>
    <row r="111" spans="1:7">
      <c r="A111" s="409" t="s">
        <v>248</v>
      </c>
      <c r="B111" s="410" t="s">
        <v>253</v>
      </c>
      <c r="C111" s="411"/>
      <c r="D111" s="411"/>
      <c r="E111" s="549"/>
      <c r="F111" s="418"/>
      <c r="G111" s="555"/>
    </row>
    <row r="112" spans="1:7" ht="45">
      <c r="A112" s="417" t="s">
        <v>286</v>
      </c>
      <c r="B112" s="414" t="s">
        <v>287</v>
      </c>
      <c r="C112" s="415">
        <v>397608.85359999997</v>
      </c>
      <c r="D112" s="542">
        <v>359400</v>
      </c>
      <c r="E112" s="548">
        <v>1.1063128925987757</v>
      </c>
      <c r="F112" s="416">
        <f>IFERROR(IF(E112&gt;100%,100,E112*100)," ")</f>
        <v>100</v>
      </c>
      <c r="G112" s="742">
        <f>IFERROR(AVERAGE(F112:F114)," ")</f>
        <v>90.738060781476122</v>
      </c>
    </row>
    <row r="113" spans="1:7" ht="30">
      <c r="A113" s="427" t="s">
        <v>286</v>
      </c>
      <c r="B113" s="427" t="s">
        <v>288</v>
      </c>
      <c r="C113" s="415">
        <v>499</v>
      </c>
      <c r="D113" s="542">
        <v>691</v>
      </c>
      <c r="E113" s="548">
        <v>0.72214182344428368</v>
      </c>
      <c r="F113" s="416">
        <f>IFERROR(IF(E113&gt;100%,100,E113*100)," ")</f>
        <v>72.214182344428366</v>
      </c>
      <c r="G113" s="743"/>
    </row>
    <row r="114" spans="1:7" ht="45">
      <c r="A114" s="427" t="s">
        <v>286</v>
      </c>
      <c r="B114" s="417" t="s">
        <v>289</v>
      </c>
      <c r="C114" s="415">
        <v>49</v>
      </c>
      <c r="D114" s="542">
        <v>40</v>
      </c>
      <c r="E114" s="548">
        <v>1.2250000000000001</v>
      </c>
      <c r="F114" s="416">
        <f>IFERROR(IF(E114&gt;100%,100,E114*100)," ")</f>
        <v>100</v>
      </c>
      <c r="G114" s="744"/>
    </row>
    <row r="115" spans="1:7" ht="45">
      <c r="A115" s="409" t="s">
        <v>249</v>
      </c>
      <c r="B115" s="410" t="s">
        <v>253</v>
      </c>
      <c r="C115" s="411"/>
      <c r="D115" s="411"/>
      <c r="E115" s="549"/>
      <c r="F115" s="418"/>
      <c r="G115" s="555"/>
    </row>
    <row r="116" spans="1:7">
      <c r="A116" s="719" t="s">
        <v>249</v>
      </c>
      <c r="B116" s="725" t="s">
        <v>290</v>
      </c>
      <c r="C116" s="415">
        <v>5207.5</v>
      </c>
      <c r="D116" s="723">
        <v>1</v>
      </c>
      <c r="E116" s="710">
        <f>+C116/C117</f>
        <v>0.61184949501120889</v>
      </c>
      <c r="F116" s="735">
        <f>IFERROR(IF(E116&gt;100%,100,E116*100)," ")</f>
        <v>61.18494950112089</v>
      </c>
      <c r="G116" s="742">
        <f>IFERROR(AVERAGE(F116:F135)," ")</f>
        <v>96.968409559329459</v>
      </c>
    </row>
    <row r="117" spans="1:7">
      <c r="A117" s="720"/>
      <c r="B117" s="726"/>
      <c r="C117" s="415">
        <v>8511.08</v>
      </c>
      <c r="D117" s="724"/>
      <c r="E117" s="711"/>
      <c r="F117" s="736"/>
      <c r="G117" s="743"/>
    </row>
    <row r="118" spans="1:7">
      <c r="A118" s="719" t="s">
        <v>249</v>
      </c>
      <c r="B118" s="726"/>
      <c r="C118" s="415">
        <v>4532</v>
      </c>
      <c r="D118" s="723">
        <v>1</v>
      </c>
      <c r="E118" s="710">
        <f>+C118/C119</f>
        <v>1.0497058414786677</v>
      </c>
      <c r="F118" s="735">
        <f>IFERROR(IF(E118&gt;100%,100,E118*100)," ")</f>
        <v>100</v>
      </c>
      <c r="G118" s="743"/>
    </row>
    <row r="119" spans="1:7">
      <c r="A119" s="720"/>
      <c r="B119" s="726"/>
      <c r="C119" s="415">
        <v>4317.3999999999996</v>
      </c>
      <c r="D119" s="724"/>
      <c r="E119" s="711"/>
      <c r="F119" s="736"/>
      <c r="G119" s="743"/>
    </row>
    <row r="120" spans="1:7" ht="45">
      <c r="A120" s="417" t="s">
        <v>249</v>
      </c>
      <c r="B120" s="726"/>
      <c r="C120" s="415">
        <v>884</v>
      </c>
      <c r="D120" s="542">
        <v>896</v>
      </c>
      <c r="E120" s="548">
        <v>0.9866071428571429</v>
      </c>
      <c r="F120" s="416">
        <f>IFERROR(IF(E120&gt;100%,100,E120*100)," ")</f>
        <v>98.660714285714292</v>
      </c>
      <c r="G120" s="743"/>
    </row>
    <row r="121" spans="1:7">
      <c r="A121" s="719" t="s">
        <v>249</v>
      </c>
      <c r="B121" s="726"/>
      <c r="C121" s="415">
        <v>4707</v>
      </c>
      <c r="D121" s="723">
        <v>1</v>
      </c>
      <c r="E121" s="710">
        <f>+C121/C122</f>
        <v>1.0093385798067955</v>
      </c>
      <c r="F121" s="735">
        <f>IFERROR(IF(E121&gt;100%,100,E121*100)," ")</f>
        <v>100</v>
      </c>
      <c r="G121" s="743"/>
    </row>
    <row r="122" spans="1:7">
      <c r="A122" s="720"/>
      <c r="B122" s="726"/>
      <c r="C122" s="415">
        <v>4663.45</v>
      </c>
      <c r="D122" s="724"/>
      <c r="E122" s="711"/>
      <c r="F122" s="736"/>
      <c r="G122" s="743"/>
    </row>
    <row r="123" spans="1:7">
      <c r="A123" s="719" t="s">
        <v>249</v>
      </c>
      <c r="B123" s="726"/>
      <c r="C123" s="415">
        <v>7295</v>
      </c>
      <c r="D123" s="723">
        <v>1</v>
      </c>
      <c r="E123" s="710">
        <f>+C123/C124</f>
        <v>1.436023622047244</v>
      </c>
      <c r="F123" s="735">
        <f>IFERROR(IF(E123&gt;100%,100,E123*100)," ")</f>
        <v>100</v>
      </c>
      <c r="G123" s="743"/>
    </row>
    <row r="124" spans="1:7">
      <c r="A124" s="720"/>
      <c r="B124" s="726"/>
      <c r="C124" s="415">
        <v>5080</v>
      </c>
      <c r="D124" s="724"/>
      <c r="E124" s="711"/>
      <c r="F124" s="736"/>
      <c r="G124" s="743"/>
    </row>
    <row r="125" spans="1:7" ht="45">
      <c r="A125" s="417" t="s">
        <v>249</v>
      </c>
      <c r="B125" s="727"/>
      <c r="C125" s="415">
        <v>1048.2</v>
      </c>
      <c r="D125" s="415">
        <f>+'[3]COSOLIDADO NACIONAL'!$I$125</f>
        <v>625</v>
      </c>
      <c r="E125" s="548">
        <v>1.6771200000000002</v>
      </c>
      <c r="F125" s="416">
        <f t="shared" ref="F125:F131" si="4">IFERROR(IF(E125&gt;100%,100,E125*100)," ")</f>
        <v>100</v>
      </c>
      <c r="G125" s="743"/>
    </row>
    <row r="126" spans="1:7" ht="75">
      <c r="A126" s="417" t="s">
        <v>249</v>
      </c>
      <c r="B126" s="414" t="s">
        <v>291</v>
      </c>
      <c r="C126" s="415">
        <v>3176</v>
      </c>
      <c r="D126" s="542">
        <f>+'[3]COSOLIDADO NACIONAL'!$I$126</f>
        <v>3198</v>
      </c>
      <c r="E126" s="548">
        <v>0.99312070043777356</v>
      </c>
      <c r="F126" s="416">
        <f t="shared" si="4"/>
        <v>99.312070043777354</v>
      </c>
      <c r="G126" s="743"/>
    </row>
    <row r="127" spans="1:7" ht="45">
      <c r="A127" s="417" t="s">
        <v>249</v>
      </c>
      <c r="B127" s="414" t="s">
        <v>292</v>
      </c>
      <c r="C127" s="415">
        <v>4308</v>
      </c>
      <c r="D127" s="542">
        <f>+'[3]COSOLIDADO NACIONAL'!$I$127</f>
        <v>4058</v>
      </c>
      <c r="E127" s="548">
        <v>1.0616067028092657</v>
      </c>
      <c r="F127" s="416">
        <f t="shared" si="4"/>
        <v>100</v>
      </c>
      <c r="G127" s="743"/>
    </row>
    <row r="128" spans="1:7" ht="60">
      <c r="A128" s="417" t="s">
        <v>249</v>
      </c>
      <c r="B128" s="414" t="s">
        <v>293</v>
      </c>
      <c r="C128" s="415">
        <v>475.52923999999996</v>
      </c>
      <c r="D128" s="542">
        <f>+'[3]COSOLIDADO NACIONAL'!$I$128</f>
        <v>280</v>
      </c>
      <c r="E128" s="548">
        <v>1.6983187142857141</v>
      </c>
      <c r="F128" s="416">
        <f t="shared" si="4"/>
        <v>100</v>
      </c>
      <c r="G128" s="743"/>
    </row>
    <row r="129" spans="1:7" ht="45">
      <c r="A129" s="417" t="s">
        <v>249</v>
      </c>
      <c r="B129" s="414" t="s">
        <v>294</v>
      </c>
      <c r="C129" s="415">
        <v>13723.440400000001</v>
      </c>
      <c r="D129" s="542">
        <f>+'[3]COSOLIDADO NACIONAL'!$I$129</f>
        <v>12324</v>
      </c>
      <c r="E129" s="548">
        <v>1.1135540733528075</v>
      </c>
      <c r="F129" s="416">
        <f t="shared" si="4"/>
        <v>100</v>
      </c>
      <c r="G129" s="743"/>
    </row>
    <row r="130" spans="1:7">
      <c r="A130" s="719" t="s">
        <v>249</v>
      </c>
      <c r="B130" s="725" t="s">
        <v>295</v>
      </c>
      <c r="C130" s="415">
        <v>1116</v>
      </c>
      <c r="D130" s="542">
        <v>995</v>
      </c>
      <c r="E130" s="548">
        <v>1.1216080402010051</v>
      </c>
      <c r="F130" s="416">
        <f t="shared" si="4"/>
        <v>100</v>
      </c>
      <c r="G130" s="743"/>
    </row>
    <row r="131" spans="1:7">
      <c r="A131" s="728"/>
      <c r="B131" s="726"/>
      <c r="C131" s="415">
        <v>123</v>
      </c>
      <c r="D131" s="723">
        <v>1</v>
      </c>
      <c r="E131" s="710">
        <f>+C131/C132</f>
        <v>0.98399999999999999</v>
      </c>
      <c r="F131" s="735">
        <f t="shared" si="4"/>
        <v>98.4</v>
      </c>
      <c r="G131" s="743"/>
    </row>
    <row r="132" spans="1:7">
      <c r="A132" s="720"/>
      <c r="B132" s="727"/>
      <c r="C132" s="415">
        <v>125</v>
      </c>
      <c r="D132" s="724"/>
      <c r="E132" s="711"/>
      <c r="F132" s="736"/>
      <c r="G132" s="743"/>
    </row>
    <row r="133" spans="1:7" ht="45">
      <c r="A133" s="417" t="s">
        <v>249</v>
      </c>
      <c r="B133" s="414" t="s">
        <v>296</v>
      </c>
      <c r="C133" s="415">
        <v>35</v>
      </c>
      <c r="D133" s="542">
        <f>+'[3]COSOLIDADO NACIONAL'!$I$133</f>
        <v>16</v>
      </c>
      <c r="E133" s="548">
        <v>2.1875</v>
      </c>
      <c r="F133" s="416">
        <f>IFERROR(IF(E133&gt;100%,100,E133*100)," ")</f>
        <v>100</v>
      </c>
      <c r="G133" s="743"/>
    </row>
    <row r="134" spans="1:7">
      <c r="A134" s="715" t="s">
        <v>249</v>
      </c>
      <c r="B134" s="719" t="s">
        <v>297</v>
      </c>
      <c r="C134" s="415">
        <v>60</v>
      </c>
      <c r="D134" s="723">
        <v>1</v>
      </c>
      <c r="E134" s="710">
        <f>+C134/C135</f>
        <v>1.1111111111111112</v>
      </c>
      <c r="F134" s="735">
        <f>IFERROR(IF(E134&gt;100%,100,E134*100)," ")</f>
        <v>100</v>
      </c>
      <c r="G134" s="743"/>
    </row>
    <row r="135" spans="1:7">
      <c r="A135" s="720"/>
      <c r="B135" s="720"/>
      <c r="C135" s="415">
        <v>54</v>
      </c>
      <c r="D135" s="724"/>
      <c r="E135" s="711"/>
      <c r="F135" s="736"/>
      <c r="G135" s="744"/>
    </row>
    <row r="136" spans="1:7" ht="30">
      <c r="A136" s="433" t="s">
        <v>250</v>
      </c>
      <c r="B136" s="410" t="s">
        <v>253</v>
      </c>
      <c r="C136" s="434"/>
      <c r="D136" s="434"/>
      <c r="E136" s="552"/>
      <c r="F136" s="435"/>
      <c r="G136" s="559"/>
    </row>
    <row r="137" spans="1:7" ht="45">
      <c r="A137" s="436" t="s">
        <v>250</v>
      </c>
      <c r="B137" s="436" t="s">
        <v>298</v>
      </c>
      <c r="C137" s="415">
        <v>19</v>
      </c>
      <c r="D137" s="415">
        <v>19</v>
      </c>
      <c r="E137" s="548">
        <v>1</v>
      </c>
      <c r="F137" s="416">
        <f>IFERROR(IF(E137&gt;100%,100,E137*100)," ")</f>
        <v>100</v>
      </c>
      <c r="G137" s="742">
        <f>IFERROR(AVERAGE(F137:F139)," ")</f>
        <v>98.76543209876543</v>
      </c>
    </row>
    <row r="138" spans="1:7" ht="45">
      <c r="A138" s="436" t="s">
        <v>250</v>
      </c>
      <c r="B138" s="417" t="s">
        <v>299</v>
      </c>
      <c r="C138" s="415">
        <v>14</v>
      </c>
      <c r="D138" s="415">
        <v>12</v>
      </c>
      <c r="E138" s="548">
        <v>1.1666666666666667</v>
      </c>
      <c r="F138" s="416">
        <f>IFERROR(IF(E138&gt;100%,100,E138*100)," ")</f>
        <v>100</v>
      </c>
      <c r="G138" s="743"/>
    </row>
    <row r="139" spans="1:7" ht="30">
      <c r="A139" s="436" t="s">
        <v>250</v>
      </c>
      <c r="B139" s="417" t="s">
        <v>300</v>
      </c>
      <c r="C139" s="415">
        <v>26</v>
      </c>
      <c r="D139" s="415">
        <v>27</v>
      </c>
      <c r="E139" s="548">
        <v>0.96296296296296291</v>
      </c>
      <c r="F139" s="416">
        <f>IFERROR(IF(E139&gt;100%,100,E139*100)," ")</f>
        <v>96.296296296296291</v>
      </c>
      <c r="G139" s="744"/>
    </row>
    <row r="140" spans="1:7">
      <c r="A140" s="409" t="s">
        <v>251</v>
      </c>
      <c r="B140" s="410" t="s">
        <v>253</v>
      </c>
      <c r="C140" s="437"/>
      <c r="D140" s="437"/>
      <c r="E140" s="553"/>
      <c r="F140" s="438"/>
      <c r="G140" s="555"/>
    </row>
    <row r="141" spans="1:7" ht="30">
      <c r="A141" s="417" t="s">
        <v>251</v>
      </c>
      <c r="B141" s="414" t="s">
        <v>301</v>
      </c>
      <c r="C141" s="415">
        <v>833</v>
      </c>
      <c r="D141" s="415">
        <f>+'[3]COSOLIDADO NACIONAL'!$I$141</f>
        <v>800</v>
      </c>
      <c r="E141" s="548">
        <v>1.04125</v>
      </c>
      <c r="F141" s="416">
        <f>IFERROR(IF(E141&gt;100%,100,E141*100)," ")</f>
        <v>100</v>
      </c>
      <c r="G141" s="742">
        <f>IFERROR(AVERAGE(F141:F144)," ")</f>
        <v>98.102843460477573</v>
      </c>
    </row>
    <row r="142" spans="1:7" ht="75">
      <c r="A142" s="417" t="s">
        <v>251</v>
      </c>
      <c r="B142" s="414" t="s">
        <v>302</v>
      </c>
      <c r="C142" s="415">
        <v>126976</v>
      </c>
      <c r="D142" s="415">
        <f>+'[3]COSOLIDADO NACIONAL'!$I$142</f>
        <v>137403</v>
      </c>
      <c r="E142" s="548">
        <v>0.92411373841910294</v>
      </c>
      <c r="F142" s="416">
        <f>IFERROR(IF(E142&gt;100%,100,E142*100)," ")</f>
        <v>92.41137384191029</v>
      </c>
      <c r="G142" s="743"/>
    </row>
    <row r="143" spans="1:7" ht="300">
      <c r="A143" s="417" t="s">
        <v>251</v>
      </c>
      <c r="B143" s="432" t="s">
        <v>1107</v>
      </c>
      <c r="C143" s="415">
        <v>120940.11570000001</v>
      </c>
      <c r="D143" s="415">
        <f>+'[3]COSOLIDADO NACIONAL'!$I$143</f>
        <v>103220</v>
      </c>
      <c r="E143" s="548">
        <v>1.1716732774656076</v>
      </c>
      <c r="F143" s="416">
        <f>IFERROR(IF(E143&gt;100%,100,E143*100)," ")</f>
        <v>100</v>
      </c>
      <c r="G143" s="743"/>
    </row>
    <row r="144" spans="1:7" ht="45">
      <c r="A144" s="417" t="s">
        <v>251</v>
      </c>
      <c r="B144" s="432" t="s">
        <v>303</v>
      </c>
      <c r="C144" s="415">
        <v>117</v>
      </c>
      <c r="D144" s="415">
        <f>+'[3]COSOLIDADO NACIONAL'!$I$144</f>
        <v>95</v>
      </c>
      <c r="E144" s="548">
        <v>1.2315789473684211</v>
      </c>
      <c r="F144" s="416">
        <f>IFERROR(IF(E144&gt;100%,100,E144*100)," ")</f>
        <v>100</v>
      </c>
      <c r="G144" s="744"/>
    </row>
    <row r="145" spans="1:7" ht="30">
      <c r="A145" s="543" t="s">
        <v>237</v>
      </c>
      <c r="B145" s="544" t="s">
        <v>253</v>
      </c>
      <c r="C145" s="545"/>
      <c r="D145" s="545"/>
      <c r="E145" s="554"/>
      <c r="F145" s="546"/>
      <c r="G145" s="560"/>
    </row>
    <row r="146" spans="1:7" ht="30">
      <c r="A146" s="417" t="s">
        <v>237</v>
      </c>
      <c r="B146" s="432" t="s">
        <v>238</v>
      </c>
      <c r="C146" s="415">
        <v>9411</v>
      </c>
      <c r="D146" s="415">
        <v>8750</v>
      </c>
      <c r="E146" s="548">
        <v>1.0755428571428571</v>
      </c>
      <c r="F146" s="416">
        <f>IFERROR(IF(E146&gt;100%,100,E146*100)," ")</f>
        <v>100</v>
      </c>
      <c r="G146" s="742">
        <f>IFERROR(AVERAGE(F146:F156)," ")</f>
        <v>89.035424906154404</v>
      </c>
    </row>
    <row r="147" spans="1:7">
      <c r="A147" s="719" t="s">
        <v>237</v>
      </c>
      <c r="B147" s="719" t="s">
        <v>239</v>
      </c>
      <c r="C147" s="415">
        <v>669.02</v>
      </c>
      <c r="D147" s="723">
        <v>1</v>
      </c>
      <c r="E147" s="710">
        <f>+C147/C148</f>
        <v>1.0105736986797982</v>
      </c>
      <c r="F147" s="735">
        <f>IFERROR(IF(E147&gt;100%,100,E147*100)," ")</f>
        <v>100</v>
      </c>
      <c r="G147" s="743"/>
    </row>
    <row r="148" spans="1:7">
      <c r="A148" s="720"/>
      <c r="B148" s="720"/>
      <c r="C148" s="415">
        <v>662.02</v>
      </c>
      <c r="D148" s="724"/>
      <c r="E148" s="711"/>
      <c r="F148" s="736"/>
      <c r="G148" s="743"/>
    </row>
    <row r="149" spans="1:7" ht="30">
      <c r="A149" s="417" t="s">
        <v>237</v>
      </c>
      <c r="B149" s="432" t="s">
        <v>240</v>
      </c>
      <c r="C149" s="415">
        <v>1437.02</v>
      </c>
      <c r="D149" s="415">
        <v>1512</v>
      </c>
      <c r="E149" s="548">
        <v>0.95041005291005287</v>
      </c>
      <c r="F149" s="416">
        <f>IFERROR(IF(E149&gt;100%,100,E149*100)," ")</f>
        <v>95.041005291005291</v>
      </c>
      <c r="G149" s="743"/>
    </row>
    <row r="150" spans="1:7">
      <c r="A150" s="719" t="s">
        <v>237</v>
      </c>
      <c r="B150" s="733" t="s">
        <v>241</v>
      </c>
      <c r="C150" s="415">
        <v>11.000999999999999</v>
      </c>
      <c r="D150" s="723">
        <v>1</v>
      </c>
      <c r="E150" s="710">
        <f>+C150/C151</f>
        <v>0.28206969052075587</v>
      </c>
      <c r="F150" s="735">
        <f>IFERROR(IF(E150&gt;100%,100,E150*100)," ")</f>
        <v>28.206969052075586</v>
      </c>
      <c r="G150" s="743"/>
    </row>
    <row r="151" spans="1:7">
      <c r="A151" s="720"/>
      <c r="B151" s="734"/>
      <c r="C151" s="415">
        <v>39.000999999999998</v>
      </c>
      <c r="D151" s="724"/>
      <c r="E151" s="711"/>
      <c r="F151" s="736"/>
      <c r="G151" s="743"/>
    </row>
    <row r="152" spans="1:7">
      <c r="A152" s="719" t="s">
        <v>237</v>
      </c>
      <c r="B152" s="733" t="s">
        <v>242</v>
      </c>
      <c r="C152" s="415">
        <v>113.001</v>
      </c>
      <c r="D152" s="723">
        <v>1</v>
      </c>
      <c r="E152" s="710">
        <f>+C152/C153</f>
        <v>1.4487121959974871</v>
      </c>
      <c r="F152" s="735">
        <f>IFERROR(IF(E152&gt;100%,100,E152*100)," ")</f>
        <v>100</v>
      </c>
      <c r="G152" s="743"/>
    </row>
    <row r="153" spans="1:7">
      <c r="A153" s="720"/>
      <c r="B153" s="733"/>
      <c r="C153" s="415">
        <v>78.001000000000005</v>
      </c>
      <c r="D153" s="724"/>
      <c r="E153" s="711"/>
      <c r="F153" s="736"/>
      <c r="G153" s="743"/>
    </row>
    <row r="154" spans="1:7">
      <c r="A154" s="719" t="s">
        <v>237</v>
      </c>
      <c r="B154" s="733" t="s">
        <v>243</v>
      </c>
      <c r="C154" s="415">
        <v>94.001000000000005</v>
      </c>
      <c r="D154" s="723">
        <v>1</v>
      </c>
      <c r="E154" s="710">
        <f>+C154/C155</f>
        <v>1.2533299556005919</v>
      </c>
      <c r="F154" s="735">
        <f>IFERROR(IF(E154&gt;100%,100,E154*100)," ")</f>
        <v>100</v>
      </c>
      <c r="G154" s="743"/>
    </row>
    <row r="155" spans="1:7">
      <c r="A155" s="720"/>
      <c r="B155" s="733"/>
      <c r="C155" s="415">
        <v>75.001000000000005</v>
      </c>
      <c r="D155" s="724"/>
      <c r="E155" s="711"/>
      <c r="F155" s="736"/>
      <c r="G155" s="743"/>
    </row>
    <row r="156" spans="1:7" ht="30">
      <c r="A156" s="417" t="s">
        <v>237</v>
      </c>
      <c r="B156" s="432" t="s">
        <v>244</v>
      </c>
      <c r="C156" s="415">
        <v>108.06</v>
      </c>
      <c r="D156" s="415">
        <v>99</v>
      </c>
      <c r="E156" s="548">
        <v>1.0915151515151515</v>
      </c>
      <c r="F156" s="416">
        <f>IFERROR(IF(E156&gt;100%,100,E156*100)," ")</f>
        <v>100</v>
      </c>
      <c r="G156" s="744"/>
    </row>
    <row r="157" spans="1:7" ht="45">
      <c r="A157" s="409" t="s">
        <v>252</v>
      </c>
      <c r="B157" s="410" t="s">
        <v>253</v>
      </c>
      <c r="C157" s="411"/>
      <c r="D157" s="411"/>
      <c r="E157" s="549"/>
      <c r="F157" s="418"/>
      <c r="G157" s="555"/>
    </row>
    <row r="158" spans="1:7" ht="45">
      <c r="A158" s="414" t="s">
        <v>252</v>
      </c>
      <c r="B158" s="414" t="s">
        <v>304</v>
      </c>
      <c r="C158" s="415">
        <v>773.04</v>
      </c>
      <c r="D158" s="542">
        <v>1053</v>
      </c>
      <c r="E158" s="548">
        <v>0.73413105413105406</v>
      </c>
      <c r="F158" s="416">
        <f>IFERROR(IF(E158&gt;100%,100,E158*100)," ")</f>
        <v>73.413105413105413</v>
      </c>
      <c r="G158" s="742">
        <f>IFERROR(AVERAGE(F158:F161)," ")</f>
        <v>82.02164497046931</v>
      </c>
    </row>
    <row r="159" spans="1:7">
      <c r="A159" s="719" t="s">
        <v>252</v>
      </c>
      <c r="B159" s="719" t="s">
        <v>305</v>
      </c>
      <c r="C159" s="415">
        <v>77.039999999999992</v>
      </c>
      <c r="D159" s="723">
        <v>1</v>
      </c>
      <c r="E159" s="710">
        <f>+C159/C160</f>
        <v>0.72651829498302523</v>
      </c>
      <c r="F159" s="735">
        <f>IFERROR(IF(E159&gt;100%,100,E159*100)," ")</f>
        <v>72.651829498302519</v>
      </c>
      <c r="G159" s="743"/>
    </row>
    <row r="160" spans="1:7">
      <c r="A160" s="720"/>
      <c r="B160" s="720"/>
      <c r="C160" s="415">
        <v>106.03999999999999</v>
      </c>
      <c r="D160" s="724"/>
      <c r="E160" s="711"/>
      <c r="F160" s="736"/>
      <c r="G160" s="743"/>
    </row>
    <row r="161" spans="1:7" ht="45">
      <c r="A161" s="414" t="s">
        <v>252</v>
      </c>
      <c r="B161" s="414" t="s">
        <v>306</v>
      </c>
      <c r="C161" s="415">
        <v>3196</v>
      </c>
      <c r="D161" s="542">
        <v>2148</v>
      </c>
      <c r="E161" s="548">
        <v>1.4878957169459963</v>
      </c>
      <c r="F161" s="416">
        <f>IFERROR(IF(E161&gt;100%,100,E161*100)," ")</f>
        <v>100</v>
      </c>
      <c r="G161" s="744"/>
    </row>
    <row r="166" spans="1:7" ht="15.75" thickBot="1"/>
    <row r="167" spans="1:7" ht="45" customHeight="1" thickBot="1">
      <c r="A167" s="452" t="s">
        <v>74</v>
      </c>
      <c r="B167" s="452" t="s">
        <v>311</v>
      </c>
      <c r="C167" s="452" t="s">
        <v>29</v>
      </c>
      <c r="D167" s="452" t="s">
        <v>62</v>
      </c>
    </row>
    <row r="168" spans="1:7" ht="59.25" customHeight="1" thickBot="1">
      <c r="A168" s="449" t="s">
        <v>373</v>
      </c>
      <c r="B168" s="450"/>
      <c r="C168" s="451"/>
      <c r="D168" s="641">
        <f>AVERAGE(C169:C175)</f>
        <v>96.66831842526615</v>
      </c>
      <c r="F168" s="286"/>
    </row>
    <row r="169" spans="1:7" ht="30.75" thickBot="1">
      <c r="A169" s="747"/>
      <c r="B169" s="439" t="s">
        <v>245</v>
      </c>
      <c r="C169" s="440">
        <f>+G66</f>
        <v>96.82738779605647</v>
      </c>
      <c r="D169" s="639"/>
      <c r="F169" s="286"/>
    </row>
    <row r="170" spans="1:7" ht="30.75" thickBot="1">
      <c r="A170" s="748"/>
      <c r="B170" s="439" t="s">
        <v>246</v>
      </c>
      <c r="C170" s="441">
        <f>+G71</f>
        <v>95.276095280757957</v>
      </c>
      <c r="D170" s="639"/>
      <c r="F170" s="286"/>
    </row>
    <row r="171" spans="1:7" ht="30.75" thickBot="1">
      <c r="A171" s="748"/>
      <c r="B171" s="439" t="s">
        <v>247</v>
      </c>
      <c r="C171" s="440">
        <f>+G109</f>
        <v>100</v>
      </c>
      <c r="D171" s="639"/>
      <c r="F171" s="286"/>
    </row>
    <row r="172" spans="1:7" ht="30.75" thickBot="1">
      <c r="A172" s="748"/>
      <c r="B172" s="439" t="s">
        <v>248</v>
      </c>
      <c r="C172" s="440">
        <f>+G112</f>
        <v>90.738060781476122</v>
      </c>
      <c r="D172" s="639"/>
      <c r="F172" s="286"/>
    </row>
    <row r="173" spans="1:7" ht="45.75" thickBot="1">
      <c r="A173" s="748"/>
      <c r="B173" s="439" t="s">
        <v>249</v>
      </c>
      <c r="C173" s="440">
        <f>+G116</f>
        <v>96.968409559329459</v>
      </c>
      <c r="D173" s="639"/>
      <c r="F173" s="286"/>
      <c r="G173" s="308"/>
    </row>
    <row r="174" spans="1:7" ht="30.75" thickBot="1">
      <c r="A174" s="748"/>
      <c r="B174" s="439" t="s">
        <v>250</v>
      </c>
      <c r="C174" s="440">
        <f>+G137</f>
        <v>98.76543209876543</v>
      </c>
      <c r="D174" s="639"/>
      <c r="F174" s="286"/>
    </row>
    <row r="175" spans="1:7" ht="30.75" thickBot="1">
      <c r="A175" s="749"/>
      <c r="B175" s="439" t="s">
        <v>251</v>
      </c>
      <c r="C175" s="440">
        <f>+G141</f>
        <v>98.102843460477573</v>
      </c>
      <c r="D175" s="639"/>
      <c r="F175" s="286"/>
    </row>
    <row r="176" spans="1:7" ht="37.5" customHeight="1" thickBot="1">
      <c r="A176" s="453" t="s">
        <v>374</v>
      </c>
      <c r="B176" s="454"/>
      <c r="C176" s="453"/>
      <c r="D176" s="640">
        <f>AVERAGE(C177)</f>
        <v>92.750807219934345</v>
      </c>
      <c r="F176" s="561"/>
    </row>
    <row r="177" spans="1:6" ht="30.75" thickBot="1">
      <c r="A177" s="276"/>
      <c r="B177" s="439" t="s">
        <v>191</v>
      </c>
      <c r="C177" s="440">
        <f>+G10</f>
        <v>92.750807219934345</v>
      </c>
      <c r="D177" s="639"/>
      <c r="F177" s="286"/>
    </row>
    <row r="178" spans="1:6" ht="43.5" customHeight="1" thickBot="1">
      <c r="A178" s="456" t="s">
        <v>375</v>
      </c>
      <c r="B178" s="450"/>
      <c r="C178" s="456"/>
      <c r="D178" s="641">
        <f>AVERAGE(C179:C180)</f>
        <v>85.52853493831185</v>
      </c>
      <c r="F178" s="286"/>
    </row>
    <row r="179" spans="1:6" ht="30.75" thickBot="1">
      <c r="A179" s="276"/>
      <c r="B179" s="439" t="s">
        <v>237</v>
      </c>
      <c r="C179" s="440">
        <f>+G146</f>
        <v>89.035424906154404</v>
      </c>
      <c r="D179" s="639"/>
      <c r="F179" s="286"/>
    </row>
    <row r="180" spans="1:6" ht="45.75" thickBot="1">
      <c r="A180" s="276"/>
      <c r="B180" s="439" t="s">
        <v>252</v>
      </c>
      <c r="C180" s="440">
        <f>+G158</f>
        <v>82.02164497046931</v>
      </c>
      <c r="D180" s="639"/>
      <c r="F180" s="286"/>
    </row>
    <row r="181" spans="1:6" ht="50.25" customHeight="1" thickBot="1">
      <c r="A181" s="453" t="s">
        <v>376</v>
      </c>
      <c r="B181" s="454"/>
      <c r="C181" s="453"/>
      <c r="D181" s="640">
        <f>AVERAGE(C182:C187)</f>
        <v>91.968246890996639</v>
      </c>
      <c r="F181" s="286"/>
    </row>
    <row r="182" spans="1:6" ht="45.75" thickBot="1">
      <c r="A182" s="276"/>
      <c r="B182" s="439" t="s">
        <v>210</v>
      </c>
      <c r="C182" s="440">
        <f>+G32</f>
        <v>96.695973199732606</v>
      </c>
      <c r="D182" s="639"/>
      <c r="F182" s="286"/>
    </row>
    <row r="183" spans="1:6" ht="30.75" thickBot="1">
      <c r="A183" s="276"/>
      <c r="B183" s="439" t="s">
        <v>216</v>
      </c>
      <c r="C183" s="441">
        <f>+G40</f>
        <v>100</v>
      </c>
      <c r="D183" s="639"/>
      <c r="F183" s="286"/>
    </row>
    <row r="184" spans="1:6" ht="30.75" thickBot="1">
      <c r="A184" s="276"/>
      <c r="B184" s="439" t="s">
        <v>216</v>
      </c>
      <c r="C184" s="441">
        <f>+G43</f>
        <v>97.592592592592581</v>
      </c>
      <c r="D184" s="639"/>
      <c r="F184" s="286"/>
    </row>
    <row r="185" spans="1:6" ht="30.75" thickBot="1">
      <c r="A185" s="276"/>
      <c r="B185" s="439" t="s">
        <v>310</v>
      </c>
      <c r="C185" s="440">
        <f>+G50</f>
        <v>60</v>
      </c>
      <c r="D185" s="639"/>
      <c r="F185" s="286"/>
    </row>
    <row r="186" spans="1:6" ht="30.75" thickBot="1">
      <c r="A186" s="276"/>
      <c r="B186" s="439" t="s">
        <v>228</v>
      </c>
      <c r="C186" s="440">
        <f>+G56</f>
        <v>100</v>
      </c>
      <c r="D186" s="639"/>
      <c r="F186" s="286"/>
    </row>
    <row r="187" spans="1:6" ht="75.75" thickBot="1">
      <c r="A187" s="276"/>
      <c r="B187" s="439" t="s">
        <v>232</v>
      </c>
      <c r="C187" s="440">
        <f>+G60</f>
        <v>97.520915553654632</v>
      </c>
      <c r="D187" s="639"/>
      <c r="F187" s="286"/>
    </row>
    <row r="188" spans="1:6" ht="34.5" customHeight="1" thickBot="1">
      <c r="A188" s="739"/>
      <c r="B188" s="740"/>
      <c r="C188" s="741"/>
      <c r="D188" s="525">
        <f>+(D168+D176+D178+D181)/4</f>
        <v>91.728976868627242</v>
      </c>
    </row>
    <row r="190" spans="1:6">
      <c r="E190" s="442"/>
    </row>
  </sheetData>
  <mergeCells count="137">
    <mergeCell ref="D131:D132"/>
    <mergeCell ref="D134:D135"/>
    <mergeCell ref="D147:D148"/>
    <mergeCell ref="D150:D151"/>
    <mergeCell ref="D152:D153"/>
    <mergeCell ref="D154:D155"/>
    <mergeCell ref="D159:D160"/>
    <mergeCell ref="D13:D14"/>
    <mergeCell ref="D63:D64"/>
    <mergeCell ref="D67:D68"/>
    <mergeCell ref="D90:D91"/>
    <mergeCell ref="D92:D93"/>
    <mergeCell ref="D104:D105"/>
    <mergeCell ref="D116:D117"/>
    <mergeCell ref="D118:D119"/>
    <mergeCell ref="D121:D122"/>
    <mergeCell ref="D123:D124"/>
    <mergeCell ref="G50:G54"/>
    <mergeCell ref="G109:G110"/>
    <mergeCell ref="G112:G114"/>
    <mergeCell ref="G116:G135"/>
    <mergeCell ref="G137:G139"/>
    <mergeCell ref="G141:G144"/>
    <mergeCell ref="G146:G156"/>
    <mergeCell ref="A169:A175"/>
    <mergeCell ref="E118:E119"/>
    <mergeCell ref="F118:F119"/>
    <mergeCell ref="F121:F122"/>
    <mergeCell ref="E123:E124"/>
    <mergeCell ref="F123:F124"/>
    <mergeCell ref="E92:E93"/>
    <mergeCell ref="F92:F93"/>
    <mergeCell ref="E104:E105"/>
    <mergeCell ref="F104:F105"/>
    <mergeCell ref="E116:E117"/>
    <mergeCell ref="F116:F117"/>
    <mergeCell ref="E63:E64"/>
    <mergeCell ref="F63:F64"/>
    <mergeCell ref="E67:E68"/>
    <mergeCell ref="F67:F68"/>
    <mergeCell ref="E90:E91"/>
    <mergeCell ref="A188:C188"/>
    <mergeCell ref="G10:G30"/>
    <mergeCell ref="G32:G38"/>
    <mergeCell ref="G40:G41"/>
    <mergeCell ref="G43:G48"/>
    <mergeCell ref="G56:G58"/>
    <mergeCell ref="G60:G64"/>
    <mergeCell ref="G66:G69"/>
    <mergeCell ref="G71:G107"/>
    <mergeCell ref="E159:E160"/>
    <mergeCell ref="F159:F160"/>
    <mergeCell ref="G158:G161"/>
    <mergeCell ref="E150:E151"/>
    <mergeCell ref="F150:F151"/>
    <mergeCell ref="E152:E153"/>
    <mergeCell ref="F152:F153"/>
    <mergeCell ref="E154:E155"/>
    <mergeCell ref="F154:F155"/>
    <mergeCell ref="E131:E132"/>
    <mergeCell ref="F131:F132"/>
    <mergeCell ref="E134:E135"/>
    <mergeCell ref="F134:F135"/>
    <mergeCell ref="E147:E148"/>
    <mergeCell ref="F147:F148"/>
    <mergeCell ref="F90:F91"/>
    <mergeCell ref="E28:E29"/>
    <mergeCell ref="F28:F29"/>
    <mergeCell ref="E44:E45"/>
    <mergeCell ref="F44:F45"/>
    <mergeCell ref="F18:F19"/>
    <mergeCell ref="E23:E24"/>
    <mergeCell ref="F23:F24"/>
    <mergeCell ref="E26:E27"/>
    <mergeCell ref="F26:F27"/>
    <mergeCell ref="A159:A160"/>
    <mergeCell ref="B159:B160"/>
    <mergeCell ref="C6:C7"/>
    <mergeCell ref="E6:E7"/>
    <mergeCell ref="F6:F7"/>
    <mergeCell ref="G6:G7"/>
    <mergeCell ref="E13:E14"/>
    <mergeCell ref="F13:F14"/>
    <mergeCell ref="E18:E19"/>
    <mergeCell ref="A150:A151"/>
    <mergeCell ref="B150:B151"/>
    <mergeCell ref="A152:A153"/>
    <mergeCell ref="B152:B153"/>
    <mergeCell ref="A154:A155"/>
    <mergeCell ref="B154:B155"/>
    <mergeCell ref="A130:A132"/>
    <mergeCell ref="B130:B132"/>
    <mergeCell ref="A134:A135"/>
    <mergeCell ref="B134:B135"/>
    <mergeCell ref="A147:A148"/>
    <mergeCell ref="B147:B148"/>
    <mergeCell ref="A104:A105"/>
    <mergeCell ref="B104:B105"/>
    <mergeCell ref="A109:A110"/>
    <mergeCell ref="A28:A29"/>
    <mergeCell ref="B28:B29"/>
    <mergeCell ref="B109:B110"/>
    <mergeCell ref="A116:A117"/>
    <mergeCell ref="B116:B125"/>
    <mergeCell ref="A118:A119"/>
    <mergeCell ref="A121:A122"/>
    <mergeCell ref="A123:A124"/>
    <mergeCell ref="A82:A86"/>
    <mergeCell ref="B82:B86"/>
    <mergeCell ref="A90:A91"/>
    <mergeCell ref="B90:B91"/>
    <mergeCell ref="A92:A93"/>
    <mergeCell ref="B92:B93"/>
    <mergeCell ref="E121:E122"/>
    <mergeCell ref="A6:A7"/>
    <mergeCell ref="B6:B7"/>
    <mergeCell ref="A13:A14"/>
    <mergeCell ref="B13:B14"/>
    <mergeCell ref="A18:A19"/>
    <mergeCell ref="B18:B19"/>
    <mergeCell ref="A5:G5"/>
    <mergeCell ref="A44:A45"/>
    <mergeCell ref="B44:B45"/>
    <mergeCell ref="D6:D7"/>
    <mergeCell ref="D18:D19"/>
    <mergeCell ref="D23:D24"/>
    <mergeCell ref="D26:D27"/>
    <mergeCell ref="D28:D29"/>
    <mergeCell ref="D44:D45"/>
    <mergeCell ref="A63:A64"/>
    <mergeCell ref="B63:B64"/>
    <mergeCell ref="A67:A68"/>
    <mergeCell ref="B67:B68"/>
    <mergeCell ref="A23:A24"/>
    <mergeCell ref="B23:B24"/>
    <mergeCell ref="A26:A27"/>
    <mergeCell ref="B26:B27"/>
  </mergeCells>
  <conditionalFormatting sqref="C39:E39 C55:E55 C59:E59 C49:E49">
    <cfRule type="cellIs" dxfId="153" priority="121" operator="equal">
      <formula>0</formula>
    </cfRule>
  </conditionalFormatting>
  <conditionalFormatting sqref="F39:G39 F55:G55 F59:G59">
    <cfRule type="cellIs" dxfId="152" priority="120" operator="equal">
      <formula>0</formula>
    </cfRule>
  </conditionalFormatting>
  <conditionalFormatting sqref="F49:G49">
    <cfRule type="cellIs" dxfId="151" priority="119" operator="equal">
      <formula>0</formula>
    </cfRule>
  </conditionalFormatting>
  <conditionalFormatting sqref="F6">
    <cfRule type="cellIs" dxfId="150" priority="118" operator="equal">
      <formula>0</formula>
    </cfRule>
  </conditionalFormatting>
  <conditionalFormatting sqref="G6">
    <cfRule type="cellIs" dxfId="149" priority="117" operator="equal">
      <formula>0</formula>
    </cfRule>
  </conditionalFormatting>
  <conditionalFormatting sqref="F150">
    <cfRule type="cellIs" dxfId="148" priority="116" operator="equal">
      <formula>0</formula>
    </cfRule>
  </conditionalFormatting>
  <conditionalFormatting sqref="F150">
    <cfRule type="cellIs" dxfId="147" priority="115" operator="equal">
      <formula>0</formula>
    </cfRule>
  </conditionalFormatting>
  <conditionalFormatting sqref="F147">
    <cfRule type="cellIs" dxfId="146" priority="114" operator="equal">
      <formula>0</formula>
    </cfRule>
  </conditionalFormatting>
  <conditionalFormatting sqref="F147">
    <cfRule type="cellIs" dxfId="145" priority="113" operator="equal">
      <formula>0</formula>
    </cfRule>
  </conditionalFormatting>
  <conditionalFormatting sqref="F134">
    <cfRule type="cellIs" dxfId="144" priority="112" operator="equal">
      <formula>0</formula>
    </cfRule>
  </conditionalFormatting>
  <conditionalFormatting sqref="F134">
    <cfRule type="cellIs" dxfId="143" priority="111" operator="equal">
      <formula>0</formula>
    </cfRule>
  </conditionalFormatting>
  <conditionalFormatting sqref="F131">
    <cfRule type="cellIs" dxfId="142" priority="110" operator="equal">
      <formula>0</formula>
    </cfRule>
  </conditionalFormatting>
  <conditionalFormatting sqref="F131">
    <cfRule type="cellIs" dxfId="141" priority="109" operator="equal">
      <formula>0</formula>
    </cfRule>
  </conditionalFormatting>
  <conditionalFormatting sqref="F123">
    <cfRule type="cellIs" dxfId="140" priority="108" operator="equal">
      <formula>0</formula>
    </cfRule>
  </conditionalFormatting>
  <conditionalFormatting sqref="F123">
    <cfRule type="cellIs" dxfId="139" priority="107" operator="equal">
      <formula>0</formula>
    </cfRule>
  </conditionalFormatting>
  <conditionalFormatting sqref="F121">
    <cfRule type="cellIs" dxfId="138" priority="106" operator="equal">
      <formula>0</formula>
    </cfRule>
  </conditionalFormatting>
  <conditionalFormatting sqref="F121">
    <cfRule type="cellIs" dxfId="137" priority="105" operator="equal">
      <formula>0</formula>
    </cfRule>
  </conditionalFormatting>
  <conditionalFormatting sqref="F118">
    <cfRule type="cellIs" dxfId="136" priority="104" operator="equal">
      <formula>0</formula>
    </cfRule>
  </conditionalFormatting>
  <conditionalFormatting sqref="F118">
    <cfRule type="cellIs" dxfId="135" priority="103" operator="equal">
      <formula>0</formula>
    </cfRule>
  </conditionalFormatting>
  <conditionalFormatting sqref="F116">
    <cfRule type="cellIs" dxfId="134" priority="102" operator="equal">
      <formula>0</formula>
    </cfRule>
  </conditionalFormatting>
  <conditionalFormatting sqref="F116">
    <cfRule type="cellIs" dxfId="133" priority="101" operator="equal">
      <formula>0</formula>
    </cfRule>
  </conditionalFormatting>
  <conditionalFormatting sqref="F104">
    <cfRule type="cellIs" dxfId="132" priority="100" operator="equal">
      <formula>0</formula>
    </cfRule>
  </conditionalFormatting>
  <conditionalFormatting sqref="F104">
    <cfRule type="cellIs" dxfId="131" priority="99" operator="equal">
      <formula>0</formula>
    </cfRule>
  </conditionalFormatting>
  <conditionalFormatting sqref="F92">
    <cfRule type="cellIs" dxfId="130" priority="98" operator="equal">
      <formula>0</formula>
    </cfRule>
  </conditionalFormatting>
  <conditionalFormatting sqref="F92">
    <cfRule type="cellIs" dxfId="129" priority="97" operator="equal">
      <formula>0</formula>
    </cfRule>
  </conditionalFormatting>
  <conditionalFormatting sqref="F90">
    <cfRule type="cellIs" dxfId="128" priority="96" operator="equal">
      <formula>0</formula>
    </cfRule>
  </conditionalFormatting>
  <conditionalFormatting sqref="F90">
    <cfRule type="cellIs" dxfId="127" priority="95" operator="equal">
      <formula>0</formula>
    </cfRule>
  </conditionalFormatting>
  <conditionalFormatting sqref="F67">
    <cfRule type="cellIs" dxfId="126" priority="94" operator="equal">
      <formula>0</formula>
    </cfRule>
  </conditionalFormatting>
  <conditionalFormatting sqref="F67">
    <cfRule type="cellIs" dxfId="125" priority="93" operator="equal">
      <formula>0</formula>
    </cfRule>
  </conditionalFormatting>
  <conditionalFormatting sqref="F63">
    <cfRule type="cellIs" dxfId="124" priority="92" operator="equal">
      <formula>0</formula>
    </cfRule>
  </conditionalFormatting>
  <conditionalFormatting sqref="F63">
    <cfRule type="cellIs" dxfId="123" priority="91" operator="equal">
      <formula>0</formula>
    </cfRule>
  </conditionalFormatting>
  <conditionalFormatting sqref="F44">
    <cfRule type="cellIs" dxfId="122" priority="90" operator="equal">
      <formula>0</formula>
    </cfRule>
  </conditionalFormatting>
  <conditionalFormatting sqref="F44">
    <cfRule type="cellIs" dxfId="121" priority="89" operator="equal">
      <formula>0</formula>
    </cfRule>
  </conditionalFormatting>
  <conditionalFormatting sqref="F28">
    <cfRule type="cellIs" dxfId="120" priority="88" operator="equal">
      <formula>0</formula>
    </cfRule>
  </conditionalFormatting>
  <conditionalFormatting sqref="F28">
    <cfRule type="cellIs" dxfId="119" priority="87" operator="equal">
      <formula>0</formula>
    </cfRule>
  </conditionalFormatting>
  <conditionalFormatting sqref="F26">
    <cfRule type="cellIs" dxfId="118" priority="86" operator="equal">
      <formula>0</formula>
    </cfRule>
  </conditionalFormatting>
  <conditionalFormatting sqref="F26">
    <cfRule type="cellIs" dxfId="117" priority="85" operator="equal">
      <formula>0</formula>
    </cfRule>
  </conditionalFormatting>
  <conditionalFormatting sqref="F23">
    <cfRule type="cellIs" dxfId="116" priority="84" operator="equal">
      <formula>0</formula>
    </cfRule>
  </conditionalFormatting>
  <conditionalFormatting sqref="F23">
    <cfRule type="cellIs" dxfId="115" priority="83" operator="equal">
      <formula>0</formula>
    </cfRule>
  </conditionalFormatting>
  <conditionalFormatting sqref="F18">
    <cfRule type="cellIs" dxfId="114" priority="82" operator="equal">
      <formula>0</formula>
    </cfRule>
  </conditionalFormatting>
  <conditionalFormatting sqref="F18">
    <cfRule type="cellIs" dxfId="113" priority="81" operator="equal">
      <formula>0</formula>
    </cfRule>
  </conditionalFormatting>
  <conditionalFormatting sqref="F13">
    <cfRule type="cellIs" dxfId="112" priority="80" operator="equal">
      <formula>0</formula>
    </cfRule>
  </conditionalFormatting>
  <conditionalFormatting sqref="F13">
    <cfRule type="cellIs" dxfId="111" priority="79" operator="equal">
      <formula>0</formula>
    </cfRule>
  </conditionalFormatting>
  <conditionalFormatting sqref="F152">
    <cfRule type="cellIs" dxfId="110" priority="78" operator="equal">
      <formula>0</formula>
    </cfRule>
  </conditionalFormatting>
  <conditionalFormatting sqref="F152">
    <cfRule type="cellIs" dxfId="109" priority="77" operator="equal">
      <formula>0</formula>
    </cfRule>
  </conditionalFormatting>
  <conditionalFormatting sqref="F154">
    <cfRule type="cellIs" dxfId="108" priority="76" operator="equal">
      <formula>0</formula>
    </cfRule>
  </conditionalFormatting>
  <conditionalFormatting sqref="F154">
    <cfRule type="cellIs" dxfId="107" priority="75" operator="equal">
      <formula>0</formula>
    </cfRule>
  </conditionalFormatting>
  <conditionalFormatting sqref="F159">
    <cfRule type="cellIs" dxfId="106" priority="74" operator="equal">
      <formula>0</formula>
    </cfRule>
  </conditionalFormatting>
  <conditionalFormatting sqref="F159">
    <cfRule type="cellIs" dxfId="105" priority="73" operator="equal">
      <formula>0</formula>
    </cfRule>
  </conditionalFormatting>
  <conditionalFormatting sqref="F15">
    <cfRule type="cellIs" dxfId="104" priority="72" operator="equal">
      <formula>0</formula>
    </cfRule>
  </conditionalFormatting>
  <conditionalFormatting sqref="F15">
    <cfRule type="cellIs" dxfId="103" priority="71" operator="equal">
      <formula>0</formula>
    </cfRule>
  </conditionalFormatting>
  <conditionalFormatting sqref="F16">
    <cfRule type="cellIs" dxfId="102" priority="70" operator="equal">
      <formula>0</formula>
    </cfRule>
  </conditionalFormatting>
  <conditionalFormatting sqref="F16">
    <cfRule type="cellIs" dxfId="101" priority="69" operator="equal">
      <formula>0</formula>
    </cfRule>
  </conditionalFormatting>
  <conditionalFormatting sqref="F10:F12">
    <cfRule type="cellIs" dxfId="100" priority="68" operator="equal">
      <formula>0</formula>
    </cfRule>
  </conditionalFormatting>
  <conditionalFormatting sqref="F10:F12">
    <cfRule type="cellIs" dxfId="99" priority="67" operator="equal">
      <formula>0</formula>
    </cfRule>
  </conditionalFormatting>
  <conditionalFormatting sqref="F17">
    <cfRule type="cellIs" dxfId="98" priority="66" operator="equal">
      <formula>0</formula>
    </cfRule>
  </conditionalFormatting>
  <conditionalFormatting sqref="F17:F19">
    <cfRule type="cellIs" dxfId="97" priority="65" operator="equal">
      <formula>0</formula>
    </cfRule>
  </conditionalFormatting>
  <conditionalFormatting sqref="F20:F22">
    <cfRule type="cellIs" dxfId="96" priority="64" operator="equal">
      <formula>0</formula>
    </cfRule>
  </conditionalFormatting>
  <conditionalFormatting sqref="F20:F22">
    <cfRule type="cellIs" dxfId="95" priority="63" operator="equal">
      <formula>0</formula>
    </cfRule>
  </conditionalFormatting>
  <conditionalFormatting sqref="F25">
    <cfRule type="cellIs" dxfId="94" priority="62" operator="equal">
      <formula>0</formula>
    </cfRule>
  </conditionalFormatting>
  <conditionalFormatting sqref="F25">
    <cfRule type="cellIs" dxfId="93" priority="61" operator="equal">
      <formula>0</formula>
    </cfRule>
  </conditionalFormatting>
  <conditionalFormatting sqref="F30">
    <cfRule type="cellIs" dxfId="92" priority="60" operator="equal">
      <formula>0</formula>
    </cfRule>
  </conditionalFormatting>
  <conditionalFormatting sqref="F30">
    <cfRule type="cellIs" dxfId="91" priority="59" operator="equal">
      <formula>0</formula>
    </cfRule>
  </conditionalFormatting>
  <conditionalFormatting sqref="F32:F38">
    <cfRule type="cellIs" dxfId="90" priority="58" operator="equal">
      <formula>0</formula>
    </cfRule>
  </conditionalFormatting>
  <conditionalFormatting sqref="F32:F38">
    <cfRule type="cellIs" dxfId="89" priority="57" operator="equal">
      <formula>0</formula>
    </cfRule>
  </conditionalFormatting>
  <conditionalFormatting sqref="F40:F41">
    <cfRule type="cellIs" dxfId="88" priority="56" operator="equal">
      <formula>0</formula>
    </cfRule>
  </conditionalFormatting>
  <conditionalFormatting sqref="F40:F41">
    <cfRule type="cellIs" dxfId="87" priority="55" operator="equal">
      <formula>0</formula>
    </cfRule>
  </conditionalFormatting>
  <conditionalFormatting sqref="F43">
    <cfRule type="cellIs" dxfId="86" priority="54" operator="equal">
      <formula>0</formula>
    </cfRule>
  </conditionalFormatting>
  <conditionalFormatting sqref="F43">
    <cfRule type="cellIs" dxfId="85" priority="53" operator="equal">
      <formula>0</formula>
    </cfRule>
  </conditionalFormatting>
  <conditionalFormatting sqref="F46:F48">
    <cfRule type="cellIs" dxfId="84" priority="52" operator="equal">
      <formula>0</formula>
    </cfRule>
  </conditionalFormatting>
  <conditionalFormatting sqref="F46:F48">
    <cfRule type="cellIs" dxfId="83" priority="51" operator="equal">
      <formula>0</formula>
    </cfRule>
  </conditionalFormatting>
  <conditionalFormatting sqref="F50:F54">
    <cfRule type="cellIs" dxfId="82" priority="50" operator="equal">
      <formula>0</formula>
    </cfRule>
  </conditionalFormatting>
  <conditionalFormatting sqref="F50:F54">
    <cfRule type="cellIs" dxfId="81" priority="49" operator="equal">
      <formula>0</formula>
    </cfRule>
  </conditionalFormatting>
  <conditionalFormatting sqref="F56:F58">
    <cfRule type="cellIs" dxfId="80" priority="48" operator="equal">
      <formula>0</formula>
    </cfRule>
  </conditionalFormatting>
  <conditionalFormatting sqref="F56:F58">
    <cfRule type="cellIs" dxfId="79" priority="47" operator="equal">
      <formula>0</formula>
    </cfRule>
  </conditionalFormatting>
  <conditionalFormatting sqref="F60">
    <cfRule type="cellIs" dxfId="78" priority="46" operator="equal">
      <formula>0</formula>
    </cfRule>
  </conditionalFormatting>
  <conditionalFormatting sqref="F60">
    <cfRule type="cellIs" dxfId="77" priority="45" operator="equal">
      <formula>0</formula>
    </cfRule>
  </conditionalFormatting>
  <conditionalFormatting sqref="F61:F62">
    <cfRule type="cellIs" dxfId="76" priority="44" operator="equal">
      <formula>0</formula>
    </cfRule>
  </conditionalFormatting>
  <conditionalFormatting sqref="F61:F62">
    <cfRule type="cellIs" dxfId="75" priority="43" operator="equal">
      <formula>0</formula>
    </cfRule>
  </conditionalFormatting>
  <conditionalFormatting sqref="F66">
    <cfRule type="cellIs" dxfId="74" priority="42" operator="equal">
      <formula>0</formula>
    </cfRule>
  </conditionalFormatting>
  <conditionalFormatting sqref="F66">
    <cfRule type="cellIs" dxfId="73" priority="41" operator="equal">
      <formula>0</formula>
    </cfRule>
  </conditionalFormatting>
  <conditionalFormatting sqref="F69">
    <cfRule type="cellIs" dxfId="72" priority="40" operator="equal">
      <formula>0</formula>
    </cfRule>
  </conditionalFormatting>
  <conditionalFormatting sqref="F69">
    <cfRule type="cellIs" dxfId="71" priority="39" operator="equal">
      <formula>0</formula>
    </cfRule>
  </conditionalFormatting>
  <conditionalFormatting sqref="F71:F89">
    <cfRule type="cellIs" dxfId="70" priority="38" operator="equal">
      <formula>0</formula>
    </cfRule>
  </conditionalFormatting>
  <conditionalFormatting sqref="F71:F89">
    <cfRule type="cellIs" dxfId="69" priority="37" operator="equal">
      <formula>0</formula>
    </cfRule>
  </conditionalFormatting>
  <conditionalFormatting sqref="F94:F103">
    <cfRule type="cellIs" dxfId="68" priority="36" operator="equal">
      <formula>0</formula>
    </cfRule>
  </conditionalFormatting>
  <conditionalFormatting sqref="F94:F103">
    <cfRule type="cellIs" dxfId="67" priority="35" operator="equal">
      <formula>0</formula>
    </cfRule>
  </conditionalFormatting>
  <conditionalFormatting sqref="F106:F107">
    <cfRule type="cellIs" dxfId="66" priority="34" operator="equal">
      <formula>0</formula>
    </cfRule>
  </conditionalFormatting>
  <conditionalFormatting sqref="F106:F107">
    <cfRule type="cellIs" dxfId="65" priority="33" operator="equal">
      <formula>0</formula>
    </cfRule>
  </conditionalFormatting>
  <conditionalFormatting sqref="F109:F110">
    <cfRule type="cellIs" dxfId="64" priority="32" operator="equal">
      <formula>0</formula>
    </cfRule>
  </conditionalFormatting>
  <conditionalFormatting sqref="F109:F110">
    <cfRule type="cellIs" dxfId="63" priority="31" operator="equal">
      <formula>0</formula>
    </cfRule>
  </conditionalFormatting>
  <conditionalFormatting sqref="F112:F114">
    <cfRule type="cellIs" dxfId="62" priority="30" operator="equal">
      <formula>0</formula>
    </cfRule>
  </conditionalFormatting>
  <conditionalFormatting sqref="F112:F114">
    <cfRule type="cellIs" dxfId="61" priority="29" operator="equal">
      <formula>0</formula>
    </cfRule>
  </conditionalFormatting>
  <conditionalFormatting sqref="F120">
    <cfRule type="cellIs" dxfId="60" priority="28" operator="equal">
      <formula>0</formula>
    </cfRule>
  </conditionalFormatting>
  <conditionalFormatting sqref="F120">
    <cfRule type="cellIs" dxfId="59" priority="27" operator="equal">
      <formula>0</formula>
    </cfRule>
  </conditionalFormatting>
  <conditionalFormatting sqref="F125">
    <cfRule type="cellIs" dxfId="58" priority="26" operator="equal">
      <formula>0</formula>
    </cfRule>
  </conditionalFormatting>
  <conditionalFormatting sqref="F125">
    <cfRule type="cellIs" dxfId="57" priority="25" operator="equal">
      <formula>0</formula>
    </cfRule>
  </conditionalFormatting>
  <conditionalFormatting sqref="F126:F130">
    <cfRule type="cellIs" dxfId="56" priority="24" operator="equal">
      <formula>0</formula>
    </cfRule>
  </conditionalFormatting>
  <conditionalFormatting sqref="F126:F130">
    <cfRule type="cellIs" dxfId="55" priority="23" operator="equal">
      <formula>0</formula>
    </cfRule>
  </conditionalFormatting>
  <conditionalFormatting sqref="F133">
    <cfRule type="cellIs" dxfId="54" priority="22" operator="equal">
      <formula>0</formula>
    </cfRule>
  </conditionalFormatting>
  <conditionalFormatting sqref="F133">
    <cfRule type="cellIs" dxfId="53" priority="21" operator="equal">
      <formula>0</formula>
    </cfRule>
  </conditionalFormatting>
  <conditionalFormatting sqref="F137:F139">
    <cfRule type="cellIs" dxfId="52" priority="20" operator="equal">
      <formula>0</formula>
    </cfRule>
  </conditionalFormatting>
  <conditionalFormatting sqref="F137:F139">
    <cfRule type="cellIs" dxfId="51" priority="19" operator="equal">
      <formula>0</formula>
    </cfRule>
  </conditionalFormatting>
  <conditionalFormatting sqref="F141:F144">
    <cfRule type="cellIs" dxfId="50" priority="18" operator="equal">
      <formula>0</formula>
    </cfRule>
  </conditionalFormatting>
  <conditionalFormatting sqref="F141:F144">
    <cfRule type="cellIs" dxfId="49" priority="17" operator="equal">
      <formula>0</formula>
    </cfRule>
  </conditionalFormatting>
  <conditionalFormatting sqref="F146">
    <cfRule type="cellIs" dxfId="48" priority="16" operator="equal">
      <formula>0</formula>
    </cfRule>
  </conditionalFormatting>
  <conditionalFormatting sqref="F146">
    <cfRule type="cellIs" dxfId="47" priority="15" operator="equal">
      <formula>0</formula>
    </cfRule>
  </conditionalFormatting>
  <conditionalFormatting sqref="F149">
    <cfRule type="cellIs" dxfId="46" priority="14" operator="equal">
      <formula>0</formula>
    </cfRule>
  </conditionalFormatting>
  <conditionalFormatting sqref="F149">
    <cfRule type="cellIs" dxfId="45" priority="13" operator="equal">
      <formula>0</formula>
    </cfRule>
  </conditionalFormatting>
  <conditionalFormatting sqref="F156">
    <cfRule type="cellIs" dxfId="44" priority="12" operator="equal">
      <formula>0</formula>
    </cfRule>
  </conditionalFormatting>
  <conditionalFormatting sqref="F156">
    <cfRule type="cellIs" dxfId="43" priority="11" operator="equal">
      <formula>0</formula>
    </cfRule>
  </conditionalFormatting>
  <conditionalFormatting sqref="F158">
    <cfRule type="cellIs" dxfId="42" priority="10" operator="equal">
      <formula>0</formula>
    </cfRule>
  </conditionalFormatting>
  <conditionalFormatting sqref="F158">
    <cfRule type="cellIs" dxfId="41" priority="9" operator="equal">
      <formula>0</formula>
    </cfRule>
  </conditionalFormatting>
  <conditionalFormatting sqref="F161">
    <cfRule type="cellIs" dxfId="40" priority="8" operator="equal">
      <formula>0</formula>
    </cfRule>
  </conditionalFormatting>
  <conditionalFormatting sqref="F161">
    <cfRule type="cellIs" dxfId="39" priority="7" operator="equal">
      <formula>0</formula>
    </cfRule>
  </conditionalFormatting>
  <conditionalFormatting sqref="D112:D114">
    <cfRule type="cellIs" dxfId="38" priority="6" operator="equal">
      <formula>0</formula>
    </cfRule>
  </conditionalFormatting>
  <conditionalFormatting sqref="D120">
    <cfRule type="cellIs" dxfId="37" priority="5" operator="equal">
      <formula>0</formula>
    </cfRule>
  </conditionalFormatting>
  <conditionalFormatting sqref="D126:D127">
    <cfRule type="cellIs" dxfId="36" priority="4" operator="equal">
      <formula>0</formula>
    </cfRule>
  </conditionalFormatting>
  <conditionalFormatting sqref="D128:D130">
    <cfRule type="cellIs" dxfId="35" priority="3" operator="equal">
      <formula>0</formula>
    </cfRule>
  </conditionalFormatting>
  <conditionalFormatting sqref="D133">
    <cfRule type="cellIs" dxfId="34" priority="1" operator="equal">
      <formula>0</formula>
    </cfRule>
  </conditionalFormatting>
  <dataValidations count="1">
    <dataValidation type="decimal" allowBlank="1" showInputMessage="1" showErrorMessage="1" sqref="C157:G157 C115:G115 C39:G39 C111:G111 C145:G145 C65:G65 C31:G31 C108:G108 C140:G140 C70:G70">
      <formula1>0</formula1>
      <formula2>9999999999</formula2>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C40" workbookViewId="0">
      <selection activeCell="G45" sqref="G45:G50"/>
    </sheetView>
  </sheetViews>
  <sheetFormatPr baseColWidth="10" defaultRowHeight="15"/>
  <cols>
    <col min="1" max="1" width="38.28515625" customWidth="1"/>
    <col min="2" max="2" width="36.42578125" customWidth="1"/>
    <col min="3" max="3" width="27.5703125" customWidth="1"/>
    <col min="5" max="5" width="24.28515625" customWidth="1"/>
    <col min="6" max="7" width="13.42578125" customWidth="1"/>
    <col min="8" max="8" width="14.42578125" customWidth="1"/>
    <col min="9" max="10" width="20.140625" style="50" customWidth="1"/>
    <col min="11" max="11" width="24" style="54" customWidth="1"/>
  </cols>
  <sheetData>
    <row r="1" spans="1:11" ht="15.75" thickBot="1"/>
    <row r="2" spans="1:11" ht="45" customHeight="1" thickBot="1">
      <c r="A2" s="771" t="s">
        <v>371</v>
      </c>
      <c r="B2" s="771"/>
      <c r="C2" s="771"/>
      <c r="D2" s="771"/>
      <c r="E2" s="771"/>
      <c r="F2" s="771"/>
      <c r="G2" s="771"/>
      <c r="H2" s="771"/>
      <c r="I2" s="771"/>
      <c r="J2" s="771"/>
      <c r="K2" s="771"/>
    </row>
    <row r="3" spans="1:11" ht="15.75" customHeight="1" thickBot="1">
      <c r="A3" s="772" t="s">
        <v>48</v>
      </c>
      <c r="B3" s="772" t="s">
        <v>253</v>
      </c>
      <c r="C3" s="772" t="s">
        <v>39</v>
      </c>
      <c r="D3" s="772" t="s">
        <v>312</v>
      </c>
      <c r="E3" s="772" t="s">
        <v>313</v>
      </c>
      <c r="F3" s="775" t="s">
        <v>366</v>
      </c>
      <c r="G3" s="777" t="s">
        <v>688</v>
      </c>
      <c r="H3" s="773" t="s">
        <v>63</v>
      </c>
      <c r="I3" s="770" t="s">
        <v>62</v>
      </c>
      <c r="J3" s="773" t="s">
        <v>690</v>
      </c>
      <c r="K3" s="770" t="s">
        <v>1235</v>
      </c>
    </row>
    <row r="4" spans="1:11" ht="15.75" thickBot="1">
      <c r="A4" s="772"/>
      <c r="B4" s="772"/>
      <c r="C4" s="772"/>
      <c r="D4" s="772"/>
      <c r="E4" s="772"/>
      <c r="F4" s="775"/>
      <c r="G4" s="778"/>
      <c r="H4" s="774"/>
      <c r="I4" s="770"/>
      <c r="J4" s="774"/>
      <c r="K4" s="770"/>
    </row>
    <row r="5" spans="1:11" ht="16.5" thickBot="1">
      <c r="A5" s="776" t="s">
        <v>314</v>
      </c>
      <c r="B5" s="776"/>
      <c r="C5" s="776"/>
      <c r="D5" s="776"/>
      <c r="E5" s="776"/>
      <c r="F5" s="776"/>
      <c r="G5" s="776"/>
      <c r="H5" s="776"/>
      <c r="I5" s="776"/>
      <c r="J5" s="604"/>
      <c r="K5" s="532">
        <f>SUM(J6:J20)</f>
        <v>93.678979014172185</v>
      </c>
    </row>
    <row r="6" spans="1:11" s="1" customFormat="1" ht="34.5" thickBot="1">
      <c r="A6" s="753" t="s">
        <v>314</v>
      </c>
      <c r="B6" s="757" t="s">
        <v>315</v>
      </c>
      <c r="C6" s="57" t="s">
        <v>316</v>
      </c>
      <c r="D6" s="603"/>
      <c r="E6" s="603" t="s">
        <v>317</v>
      </c>
      <c r="F6" s="607">
        <f>+[5]CONSOLIDADO!$M$10</f>
        <v>33551</v>
      </c>
      <c r="G6" s="608">
        <v>6.67</v>
      </c>
      <c r="H6" s="62">
        <v>38977</v>
      </c>
      <c r="I6" s="609">
        <f>IF(H6/F6&gt;1,1,H6/F6)</f>
        <v>1</v>
      </c>
      <c r="J6" s="610">
        <f>+I6*G6</f>
        <v>6.67</v>
      </c>
      <c r="K6" s="754"/>
    </row>
    <row r="7" spans="1:11" s="1" customFormat="1" ht="35.25" customHeight="1" thickBot="1">
      <c r="A7" s="753">
        <v>0</v>
      </c>
      <c r="B7" s="757">
        <v>0</v>
      </c>
      <c r="C7" s="603" t="s">
        <v>318</v>
      </c>
      <c r="D7" s="603"/>
      <c r="E7" s="603" t="s">
        <v>319</v>
      </c>
      <c r="F7" s="607">
        <f>+[5]CONSOLIDADO!$M$11</f>
        <v>47</v>
      </c>
      <c r="G7" s="608">
        <v>6.67</v>
      </c>
      <c r="H7" s="62">
        <v>277</v>
      </c>
      <c r="I7" s="609">
        <f t="shared" ref="I7:I20" si="0">IF(H7/F7&gt;1,1,H7/F7)</f>
        <v>1</v>
      </c>
      <c r="J7" s="610">
        <f t="shared" ref="J7:J26" si="1">+I7*G7</f>
        <v>6.67</v>
      </c>
      <c r="K7" s="755"/>
    </row>
    <row r="8" spans="1:11" s="1" customFormat="1" ht="34.5" thickBot="1">
      <c r="A8" s="753" t="s">
        <v>314</v>
      </c>
      <c r="B8" s="757" t="s">
        <v>320</v>
      </c>
      <c r="C8" s="603" t="s">
        <v>321</v>
      </c>
      <c r="D8" s="603"/>
      <c r="E8" s="603" t="s">
        <v>322</v>
      </c>
      <c r="F8" s="607">
        <f>+[5]CONSOLIDADO!$M$12</f>
        <v>23683</v>
      </c>
      <c r="G8" s="608">
        <v>6.67</v>
      </c>
      <c r="H8" s="55">
        <v>27052</v>
      </c>
      <c r="I8" s="609">
        <f t="shared" si="0"/>
        <v>1</v>
      </c>
      <c r="J8" s="610">
        <f t="shared" si="1"/>
        <v>6.67</v>
      </c>
      <c r="K8" s="755"/>
    </row>
    <row r="9" spans="1:11" s="1" customFormat="1" ht="15.75" thickBot="1">
      <c r="A9" s="753">
        <v>0</v>
      </c>
      <c r="B9" s="757">
        <v>0</v>
      </c>
      <c r="C9" s="603" t="s">
        <v>323</v>
      </c>
      <c r="D9" s="603"/>
      <c r="E9" s="603" t="s">
        <v>324</v>
      </c>
      <c r="F9" s="607">
        <f>+[5]CONSOLIDADO!$M$13</f>
        <v>381</v>
      </c>
      <c r="G9" s="608">
        <v>6.67</v>
      </c>
      <c r="H9" s="62">
        <v>709</v>
      </c>
      <c r="I9" s="609">
        <f t="shared" si="0"/>
        <v>1</v>
      </c>
      <c r="J9" s="610">
        <f t="shared" si="1"/>
        <v>6.67</v>
      </c>
      <c r="K9" s="755"/>
    </row>
    <row r="10" spans="1:11" ht="23.25" thickBot="1">
      <c r="A10" s="753" t="s">
        <v>314</v>
      </c>
      <c r="B10" s="757" t="s">
        <v>325</v>
      </c>
      <c r="C10" s="603" t="s">
        <v>326</v>
      </c>
      <c r="D10" s="603"/>
      <c r="E10" s="58" t="s">
        <v>327</v>
      </c>
      <c r="F10" s="607">
        <f>+[5]CONSOLIDADO!$M$14</f>
        <v>11028</v>
      </c>
      <c r="G10" s="608">
        <v>6.67</v>
      </c>
      <c r="H10" s="59">
        <v>9788</v>
      </c>
      <c r="I10" s="609">
        <f t="shared" si="0"/>
        <v>0.88755894087776566</v>
      </c>
      <c r="J10" s="610">
        <f t="shared" si="1"/>
        <v>5.920018135654697</v>
      </c>
      <c r="K10" s="755"/>
    </row>
    <row r="11" spans="1:11" ht="34.5" thickBot="1">
      <c r="A11" s="753">
        <v>0</v>
      </c>
      <c r="B11" s="757">
        <v>0</v>
      </c>
      <c r="C11" s="603" t="s">
        <v>328</v>
      </c>
      <c r="D11" s="603"/>
      <c r="E11" s="58" t="s">
        <v>329</v>
      </c>
      <c r="F11" s="607">
        <f>+[5]CONSOLIDADO!$M$15</f>
        <v>2162</v>
      </c>
      <c r="G11" s="608">
        <v>6.67</v>
      </c>
      <c r="H11" s="59">
        <v>2052</v>
      </c>
      <c r="I11" s="609">
        <f t="shared" si="0"/>
        <v>0.94912118408880664</v>
      </c>
      <c r="J11" s="610">
        <f t="shared" si="1"/>
        <v>6.3306382978723406</v>
      </c>
      <c r="K11" s="755"/>
    </row>
    <row r="12" spans="1:11" ht="23.25" thickBot="1">
      <c r="A12" s="753" t="s">
        <v>314</v>
      </c>
      <c r="B12" s="757" t="s">
        <v>330</v>
      </c>
      <c r="C12" s="603" t="s">
        <v>331</v>
      </c>
      <c r="D12" s="603"/>
      <c r="E12" s="58" t="s">
        <v>332</v>
      </c>
      <c r="F12" s="607">
        <f>+[5]CONSOLIDADO!$M$16</f>
        <v>38702</v>
      </c>
      <c r="G12" s="608">
        <v>6.67</v>
      </c>
      <c r="H12" s="59">
        <v>39247</v>
      </c>
      <c r="I12" s="609">
        <f t="shared" si="0"/>
        <v>1</v>
      </c>
      <c r="J12" s="610">
        <f t="shared" si="1"/>
        <v>6.67</v>
      </c>
      <c r="K12" s="755"/>
    </row>
    <row r="13" spans="1:11" ht="23.25" thickBot="1">
      <c r="A13" s="753">
        <v>0</v>
      </c>
      <c r="B13" s="757">
        <v>0</v>
      </c>
      <c r="C13" s="603" t="s">
        <v>333</v>
      </c>
      <c r="D13" s="603"/>
      <c r="E13" s="58" t="s">
        <v>334</v>
      </c>
      <c r="F13" s="607">
        <f>+[5]CONSOLIDADO!$M$17</f>
        <v>310</v>
      </c>
      <c r="G13" s="608">
        <v>6.67</v>
      </c>
      <c r="H13" s="59">
        <v>299</v>
      </c>
      <c r="I13" s="609">
        <f t="shared" si="0"/>
        <v>0.96451612903225803</v>
      </c>
      <c r="J13" s="610">
        <f t="shared" si="1"/>
        <v>6.4333225806451608</v>
      </c>
      <c r="K13" s="755"/>
    </row>
    <row r="14" spans="1:11" ht="45.75" thickBot="1">
      <c r="A14" s="602" t="s">
        <v>314</v>
      </c>
      <c r="B14" s="603" t="s">
        <v>335</v>
      </c>
      <c r="C14" s="603" t="s">
        <v>336</v>
      </c>
      <c r="D14" s="603"/>
      <c r="E14" s="603" t="s">
        <v>337</v>
      </c>
      <c r="F14" s="607">
        <f>+[5]CONSOLIDADO!$M$18</f>
        <v>8303</v>
      </c>
      <c r="G14" s="608">
        <v>6.67</v>
      </c>
      <c r="H14" s="62">
        <v>8525</v>
      </c>
      <c r="I14" s="609">
        <f t="shared" si="0"/>
        <v>1</v>
      </c>
      <c r="J14" s="610">
        <f t="shared" si="1"/>
        <v>6.67</v>
      </c>
      <c r="K14" s="755"/>
    </row>
    <row r="15" spans="1:11" ht="23.25" thickBot="1">
      <c r="A15" s="753" t="s">
        <v>314</v>
      </c>
      <c r="B15" s="757" t="s">
        <v>338</v>
      </c>
      <c r="C15" s="603" t="s">
        <v>339</v>
      </c>
      <c r="D15" s="603"/>
      <c r="E15" s="603" t="s">
        <v>340</v>
      </c>
      <c r="F15" s="607">
        <f>+[5]CONSOLIDADO!$M$19</f>
        <v>52277</v>
      </c>
      <c r="G15" s="608">
        <v>6.67</v>
      </c>
      <c r="H15" s="62">
        <v>55011</v>
      </c>
      <c r="I15" s="609">
        <f t="shared" si="0"/>
        <v>1</v>
      </c>
      <c r="J15" s="610">
        <f t="shared" si="1"/>
        <v>6.67</v>
      </c>
      <c r="K15" s="755"/>
    </row>
    <row r="16" spans="1:11" ht="34.5" thickBot="1">
      <c r="A16" s="753">
        <v>0</v>
      </c>
      <c r="B16" s="757">
        <v>0</v>
      </c>
      <c r="C16" s="603" t="s">
        <v>341</v>
      </c>
      <c r="D16" s="603"/>
      <c r="E16" s="603" t="s">
        <v>342</v>
      </c>
      <c r="F16" s="607">
        <f>+[5]CONSOLIDADO!$M$20</f>
        <v>1947</v>
      </c>
      <c r="G16" s="608">
        <v>6.66</v>
      </c>
      <c r="H16" s="62">
        <v>2226</v>
      </c>
      <c r="I16" s="609">
        <f t="shared" si="0"/>
        <v>1</v>
      </c>
      <c r="J16" s="610">
        <f t="shared" si="1"/>
        <v>6.66</v>
      </c>
      <c r="K16" s="755"/>
    </row>
    <row r="17" spans="1:11" ht="45.75" thickBot="1">
      <c r="A17" s="753" t="s">
        <v>314</v>
      </c>
      <c r="B17" s="757" t="s">
        <v>343</v>
      </c>
      <c r="C17" s="60" t="s">
        <v>344</v>
      </c>
      <c r="D17" s="60" t="s">
        <v>345</v>
      </c>
      <c r="E17" s="61" t="s">
        <v>346</v>
      </c>
      <c r="F17" s="607">
        <f>+[5]CONSOLIDADO!$M$21</f>
        <v>88</v>
      </c>
      <c r="G17" s="608">
        <v>6.66</v>
      </c>
      <c r="H17" s="62">
        <v>95</v>
      </c>
      <c r="I17" s="609">
        <f t="shared" si="0"/>
        <v>1</v>
      </c>
      <c r="J17" s="610">
        <f t="shared" si="1"/>
        <v>6.66</v>
      </c>
      <c r="K17" s="755"/>
    </row>
    <row r="18" spans="1:11" ht="23.25" thickBot="1">
      <c r="A18" s="753">
        <v>0</v>
      </c>
      <c r="B18" s="757">
        <v>0</v>
      </c>
      <c r="C18" s="603" t="s">
        <v>347</v>
      </c>
      <c r="D18" s="603"/>
      <c r="E18" s="603" t="s">
        <v>348</v>
      </c>
      <c r="F18" s="607">
        <f>+[5]CONSOLIDADO!$M$22</f>
        <v>4</v>
      </c>
      <c r="G18" s="608">
        <v>6.66</v>
      </c>
      <c r="H18" s="59">
        <v>1</v>
      </c>
      <c r="I18" s="609">
        <f t="shared" si="0"/>
        <v>0.25</v>
      </c>
      <c r="J18" s="610">
        <f t="shared" si="1"/>
        <v>1.665</v>
      </c>
      <c r="K18" s="755"/>
    </row>
    <row r="19" spans="1:11" ht="15.75" thickBot="1">
      <c r="A19" s="753" t="s">
        <v>314</v>
      </c>
      <c r="B19" s="757" t="s">
        <v>349</v>
      </c>
      <c r="C19" s="603" t="s">
        <v>350</v>
      </c>
      <c r="D19" s="603"/>
      <c r="E19" s="603" t="s">
        <v>351</v>
      </c>
      <c r="F19" s="607">
        <f>+[5]CONSOLIDADO!$M$23</f>
        <v>79</v>
      </c>
      <c r="G19" s="608">
        <v>6.66</v>
      </c>
      <c r="H19" s="59">
        <v>81</v>
      </c>
      <c r="I19" s="609">
        <f t="shared" si="0"/>
        <v>1</v>
      </c>
      <c r="J19" s="610">
        <f t="shared" si="1"/>
        <v>6.66</v>
      </c>
      <c r="K19" s="755"/>
    </row>
    <row r="20" spans="1:11" ht="23.25" thickBot="1">
      <c r="A20" s="753">
        <v>0</v>
      </c>
      <c r="B20" s="757">
        <v>0</v>
      </c>
      <c r="C20" s="603" t="s">
        <v>347</v>
      </c>
      <c r="D20" s="603"/>
      <c r="E20" s="603" t="s">
        <v>348</v>
      </c>
      <c r="F20" s="607">
        <f>+[5]CONSOLIDADO!$M$24</f>
        <v>175</v>
      </c>
      <c r="G20" s="608">
        <v>6.66</v>
      </c>
      <c r="H20" s="59">
        <v>185</v>
      </c>
      <c r="I20" s="609">
        <f t="shared" si="0"/>
        <v>1</v>
      </c>
      <c r="J20" s="610">
        <f t="shared" si="1"/>
        <v>6.66</v>
      </c>
      <c r="K20" s="756"/>
    </row>
    <row r="21" spans="1:11" ht="16.5" thickBot="1">
      <c r="A21" s="752" t="s">
        <v>1209</v>
      </c>
      <c r="B21" s="752"/>
      <c r="C21" s="752"/>
      <c r="D21" s="752"/>
      <c r="E21" s="752"/>
      <c r="F21" s="752"/>
      <c r="G21" s="752"/>
      <c r="H21" s="752"/>
      <c r="I21" s="605"/>
      <c r="J21" s="605"/>
      <c r="K21" s="642">
        <f>SUM(J22:J26)</f>
        <v>90.698777595329318</v>
      </c>
    </row>
    <row r="22" spans="1:11" ht="45.75" thickBot="1">
      <c r="A22" s="757" t="s">
        <v>359</v>
      </c>
      <c r="B22" s="757" t="s">
        <v>360</v>
      </c>
      <c r="C22" s="611" t="s">
        <v>1198</v>
      </c>
      <c r="D22" s="611" t="s">
        <v>1199</v>
      </c>
      <c r="E22" s="603" t="s">
        <v>361</v>
      </c>
      <c r="F22" s="607">
        <f>+[5]CONSOLIDADO!$M$26</f>
        <v>117780</v>
      </c>
      <c r="G22" s="612">
        <v>20</v>
      </c>
      <c r="H22" s="59">
        <v>130663</v>
      </c>
      <c r="I22" s="609">
        <f t="shared" ref="I22:I26" si="2">IF(H22/F22&gt;1,1,H22/F22)</f>
        <v>1</v>
      </c>
      <c r="J22" s="610">
        <f t="shared" si="1"/>
        <v>20</v>
      </c>
      <c r="K22" s="754"/>
    </row>
    <row r="23" spans="1:11" ht="57" thickBot="1">
      <c r="A23" s="757"/>
      <c r="B23" s="757"/>
      <c r="C23" s="611" t="s">
        <v>1200</v>
      </c>
      <c r="D23" s="611" t="s">
        <v>1201</v>
      </c>
      <c r="E23" s="603" t="s">
        <v>362</v>
      </c>
      <c r="F23" s="607">
        <f>+[5]CONSOLIDADO!$M$27</f>
        <v>1271</v>
      </c>
      <c r="G23" s="612">
        <v>20</v>
      </c>
      <c r="H23" s="59">
        <v>1944</v>
      </c>
      <c r="I23" s="609">
        <f t="shared" si="2"/>
        <v>1</v>
      </c>
      <c r="J23" s="610">
        <f t="shared" si="1"/>
        <v>20</v>
      </c>
      <c r="K23" s="755"/>
    </row>
    <row r="24" spans="1:11" ht="45.75" thickBot="1">
      <c r="A24" s="603" t="s">
        <v>359</v>
      </c>
      <c r="B24" s="603" t="s">
        <v>363</v>
      </c>
      <c r="C24" s="611" t="s">
        <v>1202</v>
      </c>
      <c r="D24" s="611" t="s">
        <v>1203</v>
      </c>
      <c r="E24" s="603" t="s">
        <v>364</v>
      </c>
      <c r="F24" s="607">
        <f>+[5]CONSOLIDADO!$M$28</f>
        <v>203</v>
      </c>
      <c r="G24" s="612">
        <v>20</v>
      </c>
      <c r="H24" s="59">
        <v>129</v>
      </c>
      <c r="I24" s="609">
        <f t="shared" si="2"/>
        <v>0.6354679802955665</v>
      </c>
      <c r="J24" s="610">
        <f t="shared" si="1"/>
        <v>12.709359605911331</v>
      </c>
      <c r="K24" s="755"/>
    </row>
    <row r="25" spans="1:11" ht="45.75" thickBot="1">
      <c r="A25" s="757" t="s">
        <v>359</v>
      </c>
      <c r="B25" s="757" t="s">
        <v>1204</v>
      </c>
      <c r="C25" s="611" t="s">
        <v>1205</v>
      </c>
      <c r="D25" s="611" t="s">
        <v>1206</v>
      </c>
      <c r="E25" s="603" t="s">
        <v>1210</v>
      </c>
      <c r="F25" s="607">
        <f>+[5]CONSOLIDADO!$M$29</f>
        <v>756</v>
      </c>
      <c r="G25" s="612">
        <v>20</v>
      </c>
      <c r="H25" s="59">
        <v>680</v>
      </c>
      <c r="I25" s="609">
        <f t="shared" si="2"/>
        <v>0.89947089947089942</v>
      </c>
      <c r="J25" s="610">
        <f t="shared" si="1"/>
        <v>17.989417989417987</v>
      </c>
      <c r="K25" s="755"/>
    </row>
    <row r="26" spans="1:11" ht="45.75" thickBot="1">
      <c r="A26" s="757"/>
      <c r="B26" s="757"/>
      <c r="C26" s="611" t="s">
        <v>1207</v>
      </c>
      <c r="D26" s="611" t="s">
        <v>1208</v>
      </c>
      <c r="E26" s="613" t="s">
        <v>365</v>
      </c>
      <c r="F26" s="607">
        <f>+[5]CONSOLIDADO!$M$30</f>
        <v>20414</v>
      </c>
      <c r="G26" s="612">
        <v>20</v>
      </c>
      <c r="H26" s="59">
        <v>24252</v>
      </c>
      <c r="I26" s="609">
        <f t="shared" si="2"/>
        <v>1</v>
      </c>
      <c r="J26" s="610">
        <f t="shared" si="1"/>
        <v>20</v>
      </c>
      <c r="K26" s="756"/>
    </row>
    <row r="27" spans="1:11" ht="15.75" thickBot="1">
      <c r="A27" s="760" t="s">
        <v>1211</v>
      </c>
      <c r="B27" s="760"/>
      <c r="C27" s="760"/>
      <c r="D27" s="760"/>
      <c r="E27" s="760"/>
      <c r="F27" s="760"/>
      <c r="G27" s="760"/>
      <c r="H27" s="760"/>
      <c r="I27" s="614"/>
      <c r="J27" s="614"/>
      <c r="K27" s="615"/>
    </row>
    <row r="28" spans="1:11" ht="16.5" thickBot="1">
      <c r="A28" s="355"/>
      <c r="B28" s="355"/>
      <c r="C28" s="355"/>
      <c r="D28" s="355"/>
      <c r="E28" s="355"/>
      <c r="F28" s="355"/>
      <c r="G28" s="355"/>
      <c r="H28" s="355"/>
      <c r="I28" s="616"/>
      <c r="J28" s="616"/>
      <c r="K28" s="642">
        <f>SUM(J29:J33)</f>
        <v>100</v>
      </c>
    </row>
    <row r="29" spans="1:11" s="1" customFormat="1" ht="45.75" thickBot="1">
      <c r="A29" s="603" t="s">
        <v>359</v>
      </c>
      <c r="B29" s="603" t="s">
        <v>352</v>
      </c>
      <c r="C29" s="611" t="s">
        <v>1212</v>
      </c>
      <c r="D29" s="611" t="s">
        <v>1213</v>
      </c>
      <c r="E29" s="603" t="s">
        <v>353</v>
      </c>
      <c r="F29" s="617">
        <f>+[5]CONSOLIDADO!$M$33</f>
        <v>6</v>
      </c>
      <c r="G29" s="64">
        <v>20</v>
      </c>
      <c r="H29" s="622">
        <v>15</v>
      </c>
      <c r="I29" s="609">
        <f t="shared" ref="I29:I33" si="3">IF(H29/F29&gt;1,1,H29/F29)</f>
        <v>1</v>
      </c>
      <c r="J29" s="610">
        <f t="shared" ref="J29:J39" si="4">+I29*G29</f>
        <v>20</v>
      </c>
      <c r="K29" s="754"/>
    </row>
    <row r="30" spans="1:11" s="1" customFormat="1" ht="34.5" thickBot="1">
      <c r="A30" s="757" t="s">
        <v>359</v>
      </c>
      <c r="B30" s="757" t="s">
        <v>354</v>
      </c>
      <c r="C30" s="611" t="s">
        <v>1214</v>
      </c>
      <c r="D30" s="611" t="s">
        <v>1215</v>
      </c>
      <c r="E30" s="603" t="s">
        <v>355</v>
      </c>
      <c r="F30" s="617">
        <f>+[5]CONSOLIDADO!$M$34</f>
        <v>15</v>
      </c>
      <c r="G30" s="64">
        <v>20</v>
      </c>
      <c r="H30" s="622">
        <v>23</v>
      </c>
      <c r="I30" s="609">
        <f t="shared" si="3"/>
        <v>1</v>
      </c>
      <c r="J30" s="610">
        <f t="shared" si="4"/>
        <v>20</v>
      </c>
      <c r="K30" s="755"/>
    </row>
    <row r="31" spans="1:11" s="1" customFormat="1" ht="57" thickBot="1">
      <c r="A31" s="757"/>
      <c r="B31" s="757"/>
      <c r="C31" s="611" t="s">
        <v>1216</v>
      </c>
      <c r="D31" s="611" t="s">
        <v>1217</v>
      </c>
      <c r="E31" s="603" t="s">
        <v>356</v>
      </c>
      <c r="F31" s="617">
        <f>+[5]CONSOLIDADO!$M$35</f>
        <v>5</v>
      </c>
      <c r="G31" s="64">
        <v>20</v>
      </c>
      <c r="H31" s="622">
        <v>19</v>
      </c>
      <c r="I31" s="609">
        <f t="shared" si="3"/>
        <v>1</v>
      </c>
      <c r="J31" s="610">
        <f t="shared" si="4"/>
        <v>20</v>
      </c>
      <c r="K31" s="755"/>
    </row>
    <row r="32" spans="1:11" s="1" customFormat="1" ht="45.75" thickBot="1">
      <c r="A32" s="757"/>
      <c r="B32" s="757"/>
      <c r="C32" s="611" t="s">
        <v>1218</v>
      </c>
      <c r="D32" s="611" t="s">
        <v>1219</v>
      </c>
      <c r="E32" s="603" t="s">
        <v>357</v>
      </c>
      <c r="F32" s="617">
        <f>+[5]CONSOLIDADO!$M$36</f>
        <v>10</v>
      </c>
      <c r="G32" s="64">
        <v>20</v>
      </c>
      <c r="H32" s="622">
        <v>24</v>
      </c>
      <c r="I32" s="609">
        <f t="shared" si="3"/>
        <v>1</v>
      </c>
      <c r="J32" s="610">
        <f t="shared" si="4"/>
        <v>20</v>
      </c>
      <c r="K32" s="755"/>
    </row>
    <row r="33" spans="1:11" s="1" customFormat="1" ht="45.75" thickBot="1">
      <c r="A33" s="757"/>
      <c r="B33" s="757"/>
      <c r="C33" s="611" t="s">
        <v>1220</v>
      </c>
      <c r="D33" s="611" t="s">
        <v>1221</v>
      </c>
      <c r="E33" s="603" t="s">
        <v>358</v>
      </c>
      <c r="F33" s="617">
        <f>+[5]CONSOLIDADO!$M$37</f>
        <v>3</v>
      </c>
      <c r="G33" s="64">
        <v>20</v>
      </c>
      <c r="H33" s="622">
        <v>3</v>
      </c>
      <c r="I33" s="609">
        <f t="shared" si="3"/>
        <v>1</v>
      </c>
      <c r="J33" s="610">
        <f t="shared" si="4"/>
        <v>20</v>
      </c>
      <c r="K33" s="756"/>
    </row>
    <row r="34" spans="1:11" s="1" customFormat="1" ht="16.5" thickBot="1">
      <c r="A34" s="355"/>
      <c r="B34" s="355"/>
      <c r="C34" s="355"/>
      <c r="D34" s="355"/>
      <c r="E34" s="355"/>
      <c r="F34" s="355"/>
      <c r="G34" s="355"/>
      <c r="H34" s="355"/>
      <c r="I34" s="616"/>
      <c r="J34" s="616"/>
      <c r="K34" s="642">
        <f>SUM(J35:J39)</f>
        <v>100</v>
      </c>
    </row>
    <row r="35" spans="1:11" s="1" customFormat="1" ht="45.75" thickBot="1">
      <c r="A35" s="603" t="s">
        <v>359</v>
      </c>
      <c r="B35" s="603" t="s">
        <v>1222</v>
      </c>
      <c r="C35" s="611" t="s">
        <v>1223</v>
      </c>
      <c r="D35" s="611" t="s">
        <v>1224</v>
      </c>
      <c r="E35" s="603" t="s">
        <v>353</v>
      </c>
      <c r="F35" s="617">
        <f>+[5]CONSOLIDADO!$M$39</f>
        <v>5</v>
      </c>
      <c r="G35" s="64">
        <v>20</v>
      </c>
      <c r="H35" s="45">
        <v>12</v>
      </c>
      <c r="I35" s="609">
        <f>IF(H35/F35&gt;1,1,H35/F35)</f>
        <v>1</v>
      </c>
      <c r="J35" s="610">
        <f t="shared" si="4"/>
        <v>20</v>
      </c>
      <c r="K35" s="754"/>
    </row>
    <row r="36" spans="1:11" s="1" customFormat="1" ht="34.5" thickBot="1">
      <c r="A36" s="757" t="s">
        <v>359</v>
      </c>
      <c r="B36" s="757" t="s">
        <v>354</v>
      </c>
      <c r="C36" s="611" t="s">
        <v>1225</v>
      </c>
      <c r="D36" s="611" t="s">
        <v>1226</v>
      </c>
      <c r="E36" s="603" t="s">
        <v>355</v>
      </c>
      <c r="F36" s="617">
        <f>+[5]CONSOLIDADO!$M$40</f>
        <v>15</v>
      </c>
      <c r="G36" s="64">
        <v>20</v>
      </c>
      <c r="H36" s="45">
        <v>17</v>
      </c>
      <c r="I36" s="609">
        <f t="shared" ref="I36:I39" si="5">IF(H36/F36&gt;1,1,H36/F36)</f>
        <v>1</v>
      </c>
      <c r="J36" s="610">
        <f t="shared" si="4"/>
        <v>20</v>
      </c>
      <c r="K36" s="755"/>
    </row>
    <row r="37" spans="1:11" s="1" customFormat="1" ht="57" thickBot="1">
      <c r="A37" s="757"/>
      <c r="B37" s="757"/>
      <c r="C37" s="611" t="s">
        <v>1227</v>
      </c>
      <c r="D37" s="611" t="s">
        <v>1228</v>
      </c>
      <c r="E37" s="603" t="s">
        <v>356</v>
      </c>
      <c r="F37" s="617">
        <f>+[5]CONSOLIDADO!$M$41</f>
        <v>8</v>
      </c>
      <c r="G37" s="64">
        <v>20</v>
      </c>
      <c r="H37" s="45">
        <v>21</v>
      </c>
      <c r="I37" s="609">
        <f t="shared" si="5"/>
        <v>1</v>
      </c>
      <c r="J37" s="610">
        <f t="shared" si="4"/>
        <v>20</v>
      </c>
      <c r="K37" s="755"/>
    </row>
    <row r="38" spans="1:11" s="1" customFormat="1" ht="45.75" thickBot="1">
      <c r="A38" s="757"/>
      <c r="B38" s="757"/>
      <c r="C38" s="611" t="s">
        <v>1229</v>
      </c>
      <c r="D38" s="611" t="s">
        <v>1230</v>
      </c>
      <c r="E38" s="603" t="s">
        <v>357</v>
      </c>
      <c r="F38" s="617">
        <f>+[5]CONSOLIDADO!$M$42</f>
        <v>10</v>
      </c>
      <c r="G38" s="64">
        <v>20</v>
      </c>
      <c r="H38" s="45">
        <v>14</v>
      </c>
      <c r="I38" s="609">
        <f t="shared" si="5"/>
        <v>1</v>
      </c>
      <c r="J38" s="610">
        <f t="shared" si="4"/>
        <v>20</v>
      </c>
      <c r="K38" s="755"/>
    </row>
    <row r="39" spans="1:11" s="1" customFormat="1" ht="45.75" thickBot="1">
      <c r="A39" s="757"/>
      <c r="B39" s="757"/>
      <c r="C39" s="611" t="s">
        <v>1231</v>
      </c>
      <c r="D39" s="611" t="s">
        <v>1232</v>
      </c>
      <c r="E39" s="603" t="s">
        <v>358</v>
      </c>
      <c r="F39" s="617">
        <f>+[5]CONSOLIDADO!$M$43</f>
        <v>3</v>
      </c>
      <c r="G39" s="64">
        <v>20</v>
      </c>
      <c r="H39" s="45">
        <v>3</v>
      </c>
      <c r="I39" s="609">
        <f t="shared" si="5"/>
        <v>1</v>
      </c>
      <c r="J39" s="610">
        <f t="shared" si="4"/>
        <v>20</v>
      </c>
      <c r="K39" s="756"/>
    </row>
    <row r="40" spans="1:11" s="1" customFormat="1">
      <c r="I40" s="606"/>
      <c r="J40" s="606"/>
      <c r="K40" s="570"/>
    </row>
    <row r="41" spans="1:11" s="1" customFormat="1">
      <c r="I41" s="606"/>
      <c r="J41" s="606"/>
      <c r="K41" s="570"/>
    </row>
    <row r="42" spans="1:11" s="1" customFormat="1">
      <c r="I42" s="606"/>
      <c r="J42" s="606"/>
      <c r="K42" s="570"/>
    </row>
    <row r="43" spans="1:11" ht="15.75" thickBot="1"/>
    <row r="44" spans="1:11" ht="24">
      <c r="A44" s="758" t="s">
        <v>1056</v>
      </c>
      <c r="B44" s="759"/>
      <c r="C44" s="345" t="s">
        <v>688</v>
      </c>
      <c r="D44" s="345" t="s">
        <v>28</v>
      </c>
      <c r="E44" s="345" t="s">
        <v>29</v>
      </c>
      <c r="F44" s="346" t="s">
        <v>690</v>
      </c>
      <c r="G44" s="347" t="s">
        <v>1057</v>
      </c>
      <c r="H44" s="618"/>
      <c r="I44" s="618"/>
    </row>
    <row r="45" spans="1:11">
      <c r="A45" s="761" t="s">
        <v>1233</v>
      </c>
      <c r="B45" s="762"/>
      <c r="C45" s="348">
        <v>50</v>
      </c>
      <c r="D45" s="348">
        <v>100</v>
      </c>
      <c r="E45" s="349">
        <f>+AVERAGE(E46:E47)</f>
        <v>92.188878304750745</v>
      </c>
      <c r="F45" s="349">
        <f>+SUM(F46:F47)</f>
        <v>46.094439152375372</v>
      </c>
      <c r="G45" s="763">
        <f>SUM(F45+F48)</f>
        <v>96.094439152375372</v>
      </c>
      <c r="H45" s="618"/>
      <c r="I45" s="618"/>
    </row>
    <row r="46" spans="1:11" ht="36" customHeight="1">
      <c r="A46" s="766" t="s">
        <v>1234</v>
      </c>
      <c r="B46" s="767"/>
      <c r="C46" s="621">
        <v>25</v>
      </c>
      <c r="D46" s="350">
        <v>100</v>
      </c>
      <c r="E46" s="621">
        <f>+K5</f>
        <v>93.678979014172185</v>
      </c>
      <c r="F46" s="351">
        <f>+C46*E46/D46</f>
        <v>23.419744753543046</v>
      </c>
      <c r="G46" s="764"/>
      <c r="H46" s="618"/>
      <c r="I46" s="618"/>
    </row>
    <row r="47" spans="1:11" ht="34.5" customHeight="1">
      <c r="A47" s="766" t="s">
        <v>1209</v>
      </c>
      <c r="B47" s="767"/>
      <c r="C47" s="351">
        <v>25</v>
      </c>
      <c r="D47" s="350">
        <v>100</v>
      </c>
      <c r="E47" s="351">
        <f>+K21</f>
        <v>90.698777595329318</v>
      </c>
      <c r="F47" s="351">
        <f>+C47*E47/D47</f>
        <v>22.67469439883233</v>
      </c>
      <c r="G47" s="764"/>
      <c r="H47" s="618"/>
      <c r="I47" s="618"/>
    </row>
    <row r="48" spans="1:11" ht="24.75" customHeight="1">
      <c r="A48" s="619" t="s">
        <v>1211</v>
      </c>
      <c r="B48" s="620"/>
      <c r="C48" s="348">
        <v>50</v>
      </c>
      <c r="D48" s="348">
        <v>100</v>
      </c>
      <c r="E48" s="349">
        <f>+AVERAGE(E49:E50)</f>
        <v>100</v>
      </c>
      <c r="F48" s="349">
        <f>+SUM(F49:F50)</f>
        <v>50</v>
      </c>
      <c r="G48" s="764"/>
      <c r="H48" s="601"/>
      <c r="I48" s="618"/>
    </row>
    <row r="49" spans="1:9" ht="36.75" customHeight="1">
      <c r="A49" s="766" t="s">
        <v>1234</v>
      </c>
      <c r="B49" s="767"/>
      <c r="C49" s="350">
        <v>25</v>
      </c>
      <c r="D49" s="350">
        <v>100</v>
      </c>
      <c r="E49" s="351">
        <f>+K28</f>
        <v>100</v>
      </c>
      <c r="F49" s="351">
        <f>+C49*E49/D49</f>
        <v>25</v>
      </c>
      <c r="G49" s="764"/>
      <c r="H49" s="601"/>
      <c r="I49" s="618"/>
    </row>
    <row r="50" spans="1:9" ht="33.75" customHeight="1" thickBot="1">
      <c r="A50" s="768" t="s">
        <v>1209</v>
      </c>
      <c r="B50" s="769"/>
      <c r="C50" s="352">
        <v>25</v>
      </c>
      <c r="D50" s="352">
        <v>100</v>
      </c>
      <c r="E50" s="353">
        <f>+K34</f>
        <v>100</v>
      </c>
      <c r="F50" s="353">
        <f>+C50*E50/D50</f>
        <v>25</v>
      </c>
      <c r="G50" s="765"/>
      <c r="H50" s="601"/>
      <c r="I50" s="618"/>
    </row>
    <row r="51" spans="1:9" ht="33.75" customHeight="1"/>
  </sheetData>
  <mergeCells count="48">
    <mergeCell ref="A5:I5"/>
    <mergeCell ref="H3:H4"/>
    <mergeCell ref="I3:I4"/>
    <mergeCell ref="A19:A20"/>
    <mergeCell ref="B19:B20"/>
    <mergeCell ref="A17:A18"/>
    <mergeCell ref="B17:B18"/>
    <mergeCell ref="A12:A13"/>
    <mergeCell ref="B12:B13"/>
    <mergeCell ref="A15:A16"/>
    <mergeCell ref="B15:B16"/>
    <mergeCell ref="B10:B11"/>
    <mergeCell ref="G3:G4"/>
    <mergeCell ref="B6:B7"/>
    <mergeCell ref="K3:K4"/>
    <mergeCell ref="A2:K2"/>
    <mergeCell ref="A3:A4"/>
    <mergeCell ref="B3:B4"/>
    <mergeCell ref="C3:C4"/>
    <mergeCell ref="D3:D4"/>
    <mergeCell ref="E3:E4"/>
    <mergeCell ref="J3:J4"/>
    <mergeCell ref="F3:F4"/>
    <mergeCell ref="A45:B45"/>
    <mergeCell ref="G45:G50"/>
    <mergeCell ref="A46:B46"/>
    <mergeCell ref="A47:B47"/>
    <mergeCell ref="A49:B49"/>
    <mergeCell ref="A50:B50"/>
    <mergeCell ref="A44:B44"/>
    <mergeCell ref="A27:H27"/>
    <mergeCell ref="A30:A33"/>
    <mergeCell ref="B30:B33"/>
    <mergeCell ref="A36:A39"/>
    <mergeCell ref="B36:B39"/>
    <mergeCell ref="A21:H21"/>
    <mergeCell ref="A6:A7"/>
    <mergeCell ref="K22:K26"/>
    <mergeCell ref="K29:K33"/>
    <mergeCell ref="K35:K39"/>
    <mergeCell ref="B25:B26"/>
    <mergeCell ref="A22:A23"/>
    <mergeCell ref="A25:A26"/>
    <mergeCell ref="A8:A9"/>
    <mergeCell ref="B8:B9"/>
    <mergeCell ref="A10:A11"/>
    <mergeCell ref="K6:K20"/>
    <mergeCell ref="B22:B23"/>
  </mergeCells>
  <conditionalFormatting sqref="H6">
    <cfRule type="containsErrors" dxfId="33" priority="50">
      <formula>ISERROR(H6)</formula>
    </cfRule>
  </conditionalFormatting>
  <conditionalFormatting sqref="H6:H7">
    <cfRule type="containsErrors" dxfId="32" priority="51">
      <formula>ISERROR(H6)</formula>
    </cfRule>
  </conditionalFormatting>
  <conditionalFormatting sqref="H15:H17">
    <cfRule type="containsErrors" dxfId="31" priority="47">
      <formula>ISERROR(H15)</formula>
    </cfRule>
  </conditionalFormatting>
  <conditionalFormatting sqref="H8:H14">
    <cfRule type="containsErrors" dxfId="30" priority="48">
      <formula>ISERROR(H8)</formula>
    </cfRule>
  </conditionalFormatting>
  <conditionalFormatting sqref="H18:H20 H22:H26">
    <cfRule type="containsErrors" dxfId="29" priority="32">
      <formula>ISERROR(H18)</formula>
    </cfRule>
  </conditionalFormatting>
  <conditionalFormatting sqref="F6">
    <cfRule type="containsErrors" dxfId="28" priority="18">
      <formula>ISERROR(F6)</formula>
    </cfRule>
  </conditionalFormatting>
  <conditionalFormatting sqref="F15:F20 F22:F26">
    <cfRule type="containsErrors" dxfId="27" priority="19">
      <formula>ISERROR(F15)</formula>
    </cfRule>
  </conditionalFormatting>
  <conditionalFormatting sqref="F6:F20 F22:F26">
    <cfRule type="containsErrors" dxfId="26" priority="17">
      <formula>ISERROR(F6)</formula>
    </cfRule>
  </conditionalFormatting>
  <conditionalFormatting sqref="E26">
    <cfRule type="containsErrors" dxfId="25" priority="15">
      <formula>ISERROR(E26)</formula>
    </cfRule>
  </conditionalFormatting>
  <conditionalFormatting sqref="I36:I39">
    <cfRule type="containsErrors" dxfId="24" priority="6">
      <formula>ISERROR(I36)</formula>
    </cfRule>
  </conditionalFormatting>
  <conditionalFormatting sqref="J35:J39">
    <cfRule type="containsErrors" dxfId="23" priority="1">
      <formula>ISERROR(J35)</formula>
    </cfRule>
  </conditionalFormatting>
  <conditionalFormatting sqref="F7:F14">
    <cfRule type="containsErrors" dxfId="22" priority="20">
      <formula>ISERROR(F7)</formula>
    </cfRule>
  </conditionalFormatting>
  <conditionalFormatting sqref="I7:I20">
    <cfRule type="containsErrors" dxfId="21" priority="10">
      <formula>ISERROR(I7)</formula>
    </cfRule>
  </conditionalFormatting>
  <conditionalFormatting sqref="G22:G26">
    <cfRule type="containsErrors" dxfId="20" priority="13">
      <formula>ISERROR(G22)</formula>
    </cfRule>
  </conditionalFormatting>
  <conditionalFormatting sqref="E26">
    <cfRule type="containsErrors" dxfId="19" priority="16">
      <formula>ISERROR(E26)</formula>
    </cfRule>
  </conditionalFormatting>
  <conditionalFormatting sqref="G6:G20">
    <cfRule type="containsErrors" dxfId="18" priority="14">
      <formula>ISERROR(G6)</formula>
    </cfRule>
  </conditionalFormatting>
  <conditionalFormatting sqref="I6">
    <cfRule type="containsErrors" dxfId="17" priority="11">
      <formula>ISERROR(I6)</formula>
    </cfRule>
  </conditionalFormatting>
  <conditionalFormatting sqref="J6">
    <cfRule type="containsErrors" dxfId="16" priority="5">
      <formula>ISERROR(J6)</formula>
    </cfRule>
  </conditionalFormatting>
  <conditionalFormatting sqref="I22:I26">
    <cfRule type="containsErrors" dxfId="15" priority="9">
      <formula>ISERROR(I22)</formula>
    </cfRule>
  </conditionalFormatting>
  <conditionalFormatting sqref="I29:I33">
    <cfRule type="containsErrors" dxfId="14" priority="8">
      <formula>ISERROR(I29)</formula>
    </cfRule>
  </conditionalFormatting>
  <conditionalFormatting sqref="I35">
    <cfRule type="containsErrors" dxfId="13" priority="7">
      <formula>ISERROR(I35)</formula>
    </cfRule>
  </conditionalFormatting>
  <conditionalFormatting sqref="J7:J20">
    <cfRule type="containsErrors" dxfId="12" priority="4">
      <formula>ISERROR(J7)</formula>
    </cfRule>
  </conditionalFormatting>
  <conditionalFormatting sqref="J22:J26">
    <cfRule type="containsErrors" dxfId="11" priority="3">
      <formula>ISERROR(J22)</formula>
    </cfRule>
  </conditionalFormatting>
  <conditionalFormatting sqref="J29:J33">
    <cfRule type="containsErrors" dxfId="10" priority="2">
      <formula>ISERROR(J29)</formula>
    </cfRule>
  </conditionalFormatting>
  <dataValidations count="2">
    <dataValidation type="decimal" allowBlank="1" showInputMessage="1" showErrorMessage="1" sqref="F6:F20 F22:F26 H29:J33 H6:J20 H22:J26 I35:J39">
      <formula1>0</formula1>
      <formula2>9999999999</formula2>
    </dataValidation>
    <dataValidation allowBlank="1" showInputMessage="1" showErrorMessage="1" error="SOLO SE ADMITEN NUMEROS ENTEROS DE 1 A 100" sqref="G6:G20 G22:G26 G29:G33 G35:G39 I44:I50"/>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0"/>
  <sheetViews>
    <sheetView topLeftCell="A225" workbookViewId="0">
      <selection activeCell="J237" sqref="J237"/>
    </sheetView>
  </sheetViews>
  <sheetFormatPr baseColWidth="10" defaultRowHeight="15"/>
  <cols>
    <col min="2" max="2" width="20.7109375" bestFit="1" customWidth="1"/>
    <col min="3" max="3" width="30.5703125" customWidth="1"/>
    <col min="9" max="9" width="56.42578125" customWidth="1"/>
  </cols>
  <sheetData>
    <row r="2" spans="1:9" ht="19.5" thickBot="1">
      <c r="A2" s="820"/>
      <c r="B2" s="820"/>
      <c r="C2" s="820"/>
      <c r="D2" s="821" t="s">
        <v>685</v>
      </c>
      <c r="E2" s="822"/>
      <c r="F2" s="822"/>
      <c r="G2" s="822"/>
      <c r="H2" s="822"/>
      <c r="I2" s="822"/>
    </row>
    <row r="3" spans="1:9" ht="45">
      <c r="A3" s="314" t="s">
        <v>686</v>
      </c>
      <c r="B3" s="315" t="s">
        <v>253</v>
      </c>
      <c r="C3" s="315" t="s">
        <v>687</v>
      </c>
      <c r="D3" s="316" t="s">
        <v>688</v>
      </c>
      <c r="E3" s="317" t="s">
        <v>28</v>
      </c>
      <c r="F3" s="318" t="s">
        <v>689</v>
      </c>
      <c r="G3" s="319" t="s">
        <v>29</v>
      </c>
      <c r="H3" s="320" t="s">
        <v>690</v>
      </c>
      <c r="I3" s="321" t="s">
        <v>691</v>
      </c>
    </row>
    <row r="4" spans="1:9">
      <c r="A4" s="789" t="s">
        <v>692</v>
      </c>
      <c r="B4" s="790"/>
      <c r="C4" s="790"/>
      <c r="D4" s="790"/>
      <c r="E4" s="790"/>
      <c r="F4" s="790"/>
      <c r="G4" s="790"/>
      <c r="H4" s="790"/>
      <c r="I4" s="791"/>
    </row>
    <row r="5" spans="1:9" ht="22.5">
      <c r="A5" s="792" t="s">
        <v>693</v>
      </c>
      <c r="B5" s="801" t="s">
        <v>694</v>
      </c>
      <c r="C5" s="322" t="s">
        <v>695</v>
      </c>
      <c r="D5" s="323">
        <v>3.45</v>
      </c>
      <c r="E5" s="324">
        <v>26453654</v>
      </c>
      <c r="F5" s="325">
        <v>26333588</v>
      </c>
      <c r="G5" s="326">
        <v>0.99546126973612037</v>
      </c>
      <c r="H5" s="327">
        <f>+G5*D5</f>
        <v>3.4343413805896152</v>
      </c>
      <c r="I5" s="823">
        <f>+SUM(H5:H33)</f>
        <v>86.82537021319807</v>
      </c>
    </row>
    <row r="6" spans="1:9" ht="22.5">
      <c r="A6" s="793"/>
      <c r="B6" s="801"/>
      <c r="C6" s="322" t="s">
        <v>696</v>
      </c>
      <c r="D6" s="323">
        <v>3.45</v>
      </c>
      <c r="E6" s="324">
        <v>333979</v>
      </c>
      <c r="F6" s="325">
        <v>338956</v>
      </c>
      <c r="G6" s="326">
        <v>1</v>
      </c>
      <c r="H6" s="327">
        <f t="shared" ref="H6:H33" si="0">+G6*D6</f>
        <v>3.45</v>
      </c>
      <c r="I6" s="823"/>
    </row>
    <row r="7" spans="1:9" ht="22.5">
      <c r="A7" s="793"/>
      <c r="B7" s="801"/>
      <c r="C7" s="322" t="s">
        <v>697</v>
      </c>
      <c r="D7" s="323">
        <v>3.45</v>
      </c>
      <c r="E7" s="324">
        <v>656888</v>
      </c>
      <c r="F7" s="325">
        <v>583017</v>
      </c>
      <c r="G7" s="326">
        <v>0.88754399532340367</v>
      </c>
      <c r="H7" s="327">
        <f t="shared" si="0"/>
        <v>3.0620267838657429</v>
      </c>
      <c r="I7" s="823"/>
    </row>
    <row r="8" spans="1:9" ht="22.5">
      <c r="A8" s="793"/>
      <c r="B8" s="801"/>
      <c r="C8" s="322" t="s">
        <v>698</v>
      </c>
      <c r="D8" s="323">
        <v>3.45</v>
      </c>
      <c r="E8" s="324">
        <v>24247230</v>
      </c>
      <c r="F8" s="325">
        <v>26589575</v>
      </c>
      <c r="G8" s="326">
        <v>1</v>
      </c>
      <c r="H8" s="327">
        <f t="shared" si="0"/>
        <v>3.45</v>
      </c>
      <c r="I8" s="823"/>
    </row>
    <row r="9" spans="1:9" ht="22.5">
      <c r="A9" s="793"/>
      <c r="B9" s="801"/>
      <c r="C9" s="322" t="s">
        <v>699</v>
      </c>
      <c r="D9" s="323">
        <v>3.45</v>
      </c>
      <c r="E9" s="324">
        <v>326854</v>
      </c>
      <c r="F9" s="325">
        <v>338956</v>
      </c>
      <c r="G9" s="326">
        <v>1</v>
      </c>
      <c r="H9" s="327">
        <f t="shared" si="0"/>
        <v>3.45</v>
      </c>
      <c r="I9" s="823"/>
    </row>
    <row r="10" spans="1:9" ht="22.5">
      <c r="A10" s="793"/>
      <c r="B10" s="801"/>
      <c r="C10" s="322" t="s">
        <v>700</v>
      </c>
      <c r="D10" s="323">
        <v>3.45</v>
      </c>
      <c r="E10" s="324">
        <v>25374279</v>
      </c>
      <c r="F10" s="325">
        <v>25128495</v>
      </c>
      <c r="G10" s="326">
        <v>0.99031365580870301</v>
      </c>
      <c r="H10" s="327">
        <f t="shared" si="0"/>
        <v>3.4165821125400258</v>
      </c>
      <c r="I10" s="823"/>
    </row>
    <row r="11" spans="1:9" ht="22.5">
      <c r="A11" s="793"/>
      <c r="B11" s="801"/>
      <c r="C11" s="322" t="s">
        <v>701</v>
      </c>
      <c r="D11" s="323">
        <v>3.45</v>
      </c>
      <c r="E11" s="324">
        <v>333979</v>
      </c>
      <c r="F11" s="325">
        <v>348904</v>
      </c>
      <c r="G11" s="326">
        <v>1</v>
      </c>
      <c r="H11" s="327">
        <f t="shared" si="0"/>
        <v>3.45</v>
      </c>
      <c r="I11" s="823"/>
    </row>
    <row r="12" spans="1:9" ht="22.5">
      <c r="A12" s="793"/>
      <c r="B12" s="801"/>
      <c r="C12" s="322" t="s">
        <v>702</v>
      </c>
      <c r="D12" s="323">
        <v>3.45</v>
      </c>
      <c r="E12" s="324">
        <v>580665</v>
      </c>
      <c r="F12" s="325">
        <v>591345</v>
      </c>
      <c r="G12" s="326">
        <v>1</v>
      </c>
      <c r="H12" s="327">
        <f t="shared" si="0"/>
        <v>3.45</v>
      </c>
      <c r="I12" s="823"/>
    </row>
    <row r="13" spans="1:9" ht="22.5">
      <c r="A13" s="793"/>
      <c r="B13" s="801"/>
      <c r="C13" s="322" t="s">
        <v>703</v>
      </c>
      <c r="D13" s="323">
        <v>3.45</v>
      </c>
      <c r="E13" s="324">
        <v>23244074</v>
      </c>
      <c r="F13" s="325">
        <v>25123364</v>
      </c>
      <c r="G13" s="326">
        <v>1</v>
      </c>
      <c r="H13" s="327">
        <f t="shared" si="0"/>
        <v>3.45</v>
      </c>
      <c r="I13" s="823"/>
    </row>
    <row r="14" spans="1:9" ht="22.5">
      <c r="A14" s="793"/>
      <c r="B14" s="801"/>
      <c r="C14" s="322" t="s">
        <v>704</v>
      </c>
      <c r="D14" s="323">
        <v>3.45</v>
      </c>
      <c r="E14" s="324">
        <v>326854</v>
      </c>
      <c r="F14" s="325">
        <v>349602</v>
      </c>
      <c r="G14" s="326">
        <v>1</v>
      </c>
      <c r="H14" s="327">
        <f t="shared" si="0"/>
        <v>3.45</v>
      </c>
      <c r="I14" s="823"/>
    </row>
    <row r="15" spans="1:9" ht="33.75">
      <c r="A15" s="793"/>
      <c r="B15" s="801" t="s">
        <v>705</v>
      </c>
      <c r="C15" s="322" t="s">
        <v>706</v>
      </c>
      <c r="D15" s="323">
        <v>3.45</v>
      </c>
      <c r="E15" s="324">
        <v>18151</v>
      </c>
      <c r="F15" s="325">
        <v>20846</v>
      </c>
      <c r="G15" s="326">
        <v>1</v>
      </c>
      <c r="H15" s="327">
        <f t="shared" si="0"/>
        <v>3.45</v>
      </c>
      <c r="I15" s="823"/>
    </row>
    <row r="16" spans="1:9" ht="33.75">
      <c r="A16" s="793"/>
      <c r="B16" s="801"/>
      <c r="C16" s="322" t="s">
        <v>707</v>
      </c>
      <c r="D16" s="323">
        <v>3.45</v>
      </c>
      <c r="E16" s="324">
        <v>3488</v>
      </c>
      <c r="F16" s="325">
        <v>3340</v>
      </c>
      <c r="G16" s="326">
        <v>0.95756880733944949</v>
      </c>
      <c r="H16" s="327">
        <f t="shared" si="0"/>
        <v>3.303612385321101</v>
      </c>
      <c r="I16" s="823"/>
    </row>
    <row r="17" spans="1:9" ht="33.75">
      <c r="A17" s="793"/>
      <c r="B17" s="801"/>
      <c r="C17" s="322" t="s">
        <v>708</v>
      </c>
      <c r="D17" s="323">
        <v>3.45</v>
      </c>
      <c r="E17" s="324">
        <v>5001</v>
      </c>
      <c r="F17" s="325">
        <v>5923</v>
      </c>
      <c r="G17" s="326">
        <v>1</v>
      </c>
      <c r="H17" s="327">
        <f t="shared" si="0"/>
        <v>3.45</v>
      </c>
      <c r="I17" s="823"/>
    </row>
    <row r="18" spans="1:9" ht="33.75">
      <c r="A18" s="793"/>
      <c r="B18" s="801"/>
      <c r="C18" s="322" t="s">
        <v>709</v>
      </c>
      <c r="D18" s="323">
        <v>3.45</v>
      </c>
      <c r="E18" s="324">
        <v>15901</v>
      </c>
      <c r="F18" s="325">
        <v>16304</v>
      </c>
      <c r="G18" s="326">
        <v>1</v>
      </c>
      <c r="H18" s="327">
        <f t="shared" si="0"/>
        <v>3.45</v>
      </c>
      <c r="I18" s="823"/>
    </row>
    <row r="19" spans="1:9" ht="33.75">
      <c r="A19" s="793"/>
      <c r="B19" s="801"/>
      <c r="C19" s="322" t="s">
        <v>710</v>
      </c>
      <c r="D19" s="323">
        <v>3.45</v>
      </c>
      <c r="E19" s="324">
        <v>3561</v>
      </c>
      <c r="F19" s="325">
        <v>3137</v>
      </c>
      <c r="G19" s="326">
        <v>0.88093232238135355</v>
      </c>
      <c r="H19" s="327">
        <f t="shared" si="0"/>
        <v>3.03921651221567</v>
      </c>
      <c r="I19" s="823"/>
    </row>
    <row r="20" spans="1:9" ht="33.75">
      <c r="A20" s="793"/>
      <c r="B20" s="801"/>
      <c r="C20" s="322" t="s">
        <v>711</v>
      </c>
      <c r="D20" s="323">
        <v>3.45</v>
      </c>
      <c r="E20" s="324">
        <v>4970</v>
      </c>
      <c r="F20" s="325">
        <v>5341</v>
      </c>
      <c r="G20" s="326">
        <v>1</v>
      </c>
      <c r="H20" s="327">
        <f t="shared" si="0"/>
        <v>3.45</v>
      </c>
      <c r="I20" s="823"/>
    </row>
    <row r="21" spans="1:9" ht="22.5">
      <c r="A21" s="793"/>
      <c r="B21" s="798" t="s">
        <v>712</v>
      </c>
      <c r="C21" s="322" t="s">
        <v>713</v>
      </c>
      <c r="D21" s="323">
        <v>3.45</v>
      </c>
      <c r="E21" s="324">
        <v>39963</v>
      </c>
      <c r="F21" s="325">
        <v>38047</v>
      </c>
      <c r="G21" s="326">
        <v>0.95205565147761684</v>
      </c>
      <c r="H21" s="327">
        <f t="shared" si="0"/>
        <v>3.2845919975977784</v>
      </c>
      <c r="I21" s="823"/>
    </row>
    <row r="22" spans="1:9" ht="22.5">
      <c r="A22" s="793"/>
      <c r="B22" s="798"/>
      <c r="C22" s="322" t="s">
        <v>714</v>
      </c>
      <c r="D22" s="323">
        <v>3.45</v>
      </c>
      <c r="E22" s="324">
        <v>3201733</v>
      </c>
      <c r="F22" s="325">
        <v>3011812</v>
      </c>
      <c r="G22" s="326">
        <v>0.94068181200618539</v>
      </c>
      <c r="H22" s="327">
        <f t="shared" si="0"/>
        <v>3.2453522514213398</v>
      </c>
      <c r="I22" s="823"/>
    </row>
    <row r="23" spans="1:9" ht="22.5">
      <c r="A23" s="793"/>
      <c r="B23" s="798" t="s">
        <v>715</v>
      </c>
      <c r="C23" s="322" t="s">
        <v>716</v>
      </c>
      <c r="D23" s="323">
        <v>3.45</v>
      </c>
      <c r="E23" s="324">
        <v>4631</v>
      </c>
      <c r="F23" s="325">
        <v>5103</v>
      </c>
      <c r="G23" s="326">
        <v>1</v>
      </c>
      <c r="H23" s="327">
        <f t="shared" si="0"/>
        <v>3.45</v>
      </c>
      <c r="I23" s="823"/>
    </row>
    <row r="24" spans="1:9" ht="33.75">
      <c r="A24" s="793"/>
      <c r="B24" s="798"/>
      <c r="C24" s="322" t="s">
        <v>717</v>
      </c>
      <c r="D24" s="323">
        <v>3.45</v>
      </c>
      <c r="E24" s="324">
        <v>2305854</v>
      </c>
      <c r="F24" s="325">
        <v>2378408</v>
      </c>
      <c r="G24" s="326">
        <v>1</v>
      </c>
      <c r="H24" s="327">
        <f t="shared" si="0"/>
        <v>3.45</v>
      </c>
      <c r="I24" s="823"/>
    </row>
    <row r="25" spans="1:9" ht="33.75">
      <c r="A25" s="793"/>
      <c r="B25" s="798" t="s">
        <v>718</v>
      </c>
      <c r="C25" s="322" t="s">
        <v>719</v>
      </c>
      <c r="D25" s="323">
        <v>3.45</v>
      </c>
      <c r="E25" s="324">
        <v>4051</v>
      </c>
      <c r="F25" s="325">
        <v>4535</v>
      </c>
      <c r="G25" s="326">
        <v>1</v>
      </c>
      <c r="H25" s="327">
        <f t="shared" si="0"/>
        <v>3.45</v>
      </c>
      <c r="I25" s="823"/>
    </row>
    <row r="26" spans="1:9" ht="33.75">
      <c r="A26" s="793"/>
      <c r="B26" s="798"/>
      <c r="C26" s="322" t="s">
        <v>720</v>
      </c>
      <c r="D26" s="323">
        <v>3.45</v>
      </c>
      <c r="E26" s="324">
        <v>2772866</v>
      </c>
      <c r="F26" s="325">
        <v>2865020</v>
      </c>
      <c r="G26" s="326">
        <v>1</v>
      </c>
      <c r="H26" s="327">
        <f t="shared" si="0"/>
        <v>3.45</v>
      </c>
      <c r="I26" s="823"/>
    </row>
    <row r="27" spans="1:9" ht="33.75">
      <c r="A27" s="793"/>
      <c r="B27" s="328" t="s">
        <v>721</v>
      </c>
      <c r="C27" s="322" t="s">
        <v>722</v>
      </c>
      <c r="D27" s="323">
        <v>3.45</v>
      </c>
      <c r="E27" s="324">
        <v>2443</v>
      </c>
      <c r="F27" s="325">
        <v>2500</v>
      </c>
      <c r="G27" s="326">
        <v>1</v>
      </c>
      <c r="H27" s="327">
        <f t="shared" si="0"/>
        <v>3.45</v>
      </c>
      <c r="I27" s="823"/>
    </row>
    <row r="28" spans="1:9" ht="22.5">
      <c r="A28" s="793"/>
      <c r="B28" s="798" t="s">
        <v>723</v>
      </c>
      <c r="C28" s="322" t="s">
        <v>724</v>
      </c>
      <c r="D28" s="323">
        <v>3.45</v>
      </c>
      <c r="E28" s="324">
        <v>5</v>
      </c>
      <c r="F28" s="325">
        <v>1</v>
      </c>
      <c r="G28" s="326">
        <v>0.2</v>
      </c>
      <c r="H28" s="327">
        <f t="shared" si="0"/>
        <v>0.69000000000000006</v>
      </c>
      <c r="I28" s="823"/>
    </row>
    <row r="29" spans="1:9" ht="22.5">
      <c r="A29" s="793"/>
      <c r="B29" s="798"/>
      <c r="C29" s="322" t="s">
        <v>725</v>
      </c>
      <c r="D29" s="323">
        <v>3.44</v>
      </c>
      <c r="E29" s="324">
        <v>185</v>
      </c>
      <c r="F29" s="325">
        <v>35</v>
      </c>
      <c r="G29" s="326">
        <v>0.1891891891891892</v>
      </c>
      <c r="H29" s="327">
        <f t="shared" si="0"/>
        <v>0.65081081081081082</v>
      </c>
      <c r="I29" s="823"/>
    </row>
    <row r="30" spans="1:9" ht="33.75">
      <c r="A30" s="793"/>
      <c r="B30" s="798"/>
      <c r="C30" s="322" t="s">
        <v>726</v>
      </c>
      <c r="D30" s="323">
        <v>3.44</v>
      </c>
      <c r="E30" s="324">
        <v>189</v>
      </c>
      <c r="F30" s="325">
        <v>34</v>
      </c>
      <c r="G30" s="326">
        <v>0.17989417989417988</v>
      </c>
      <c r="H30" s="327">
        <f t="shared" si="0"/>
        <v>0.61883597883597874</v>
      </c>
      <c r="I30" s="823"/>
    </row>
    <row r="31" spans="1:9" ht="22.5">
      <c r="A31" s="793"/>
      <c r="B31" s="798" t="s">
        <v>727</v>
      </c>
      <c r="C31" s="322" t="s">
        <v>728</v>
      </c>
      <c r="D31" s="323">
        <v>3.44</v>
      </c>
      <c r="E31" s="324">
        <v>663</v>
      </c>
      <c r="F31" s="325">
        <v>769</v>
      </c>
      <c r="G31" s="326">
        <v>1</v>
      </c>
      <c r="H31" s="327">
        <f t="shared" si="0"/>
        <v>3.44</v>
      </c>
      <c r="I31" s="823"/>
    </row>
    <row r="32" spans="1:9" ht="22.5">
      <c r="A32" s="793"/>
      <c r="B32" s="798"/>
      <c r="C32" s="322" t="s">
        <v>729</v>
      </c>
      <c r="D32" s="323">
        <v>3.44</v>
      </c>
      <c r="E32" s="324">
        <v>14822</v>
      </c>
      <c r="F32" s="325">
        <v>18282</v>
      </c>
      <c r="G32" s="326">
        <v>1</v>
      </c>
      <c r="H32" s="327">
        <f t="shared" si="0"/>
        <v>3.44</v>
      </c>
      <c r="I32" s="823"/>
    </row>
    <row r="33" spans="1:9" ht="45">
      <c r="A33" s="794"/>
      <c r="B33" s="328" t="s">
        <v>730</v>
      </c>
      <c r="C33" s="322" t="s">
        <v>731</v>
      </c>
      <c r="D33" s="323">
        <v>3.44</v>
      </c>
      <c r="E33" s="324">
        <v>1</v>
      </c>
      <c r="F33" s="325">
        <v>0</v>
      </c>
      <c r="G33" s="326">
        <v>0</v>
      </c>
      <c r="H33" s="327">
        <f t="shared" si="0"/>
        <v>0</v>
      </c>
      <c r="I33" s="823"/>
    </row>
    <row r="34" spans="1:9">
      <c r="A34" s="789" t="s">
        <v>732</v>
      </c>
      <c r="B34" s="790"/>
      <c r="C34" s="790"/>
      <c r="D34" s="790"/>
      <c r="E34" s="790"/>
      <c r="F34" s="790"/>
      <c r="G34" s="790"/>
      <c r="H34" s="790"/>
      <c r="I34" s="791"/>
    </row>
    <row r="35" spans="1:9" ht="22.5">
      <c r="A35" s="792" t="s">
        <v>733</v>
      </c>
      <c r="B35" s="798" t="s">
        <v>734</v>
      </c>
      <c r="C35" s="322" t="s">
        <v>735</v>
      </c>
      <c r="D35" s="323">
        <v>7.15</v>
      </c>
      <c r="E35" s="324">
        <v>2622863</v>
      </c>
      <c r="F35" s="325">
        <v>3427470</v>
      </c>
      <c r="G35" s="326">
        <v>1</v>
      </c>
      <c r="H35" s="327">
        <f>+G35*D35</f>
        <v>7.15</v>
      </c>
      <c r="I35" s="795">
        <f>+SUM(H35:H48)</f>
        <v>93.800965252522047</v>
      </c>
    </row>
    <row r="36" spans="1:9" ht="22.5">
      <c r="A36" s="793"/>
      <c r="B36" s="798"/>
      <c r="C36" s="322" t="s">
        <v>736</v>
      </c>
      <c r="D36" s="323">
        <v>7.15</v>
      </c>
      <c r="E36" s="324">
        <v>461324</v>
      </c>
      <c r="F36" s="325">
        <v>482383</v>
      </c>
      <c r="G36" s="326">
        <v>1</v>
      </c>
      <c r="H36" s="327">
        <f t="shared" ref="H36:H48" si="1">+G36*D36</f>
        <v>7.15</v>
      </c>
      <c r="I36" s="796"/>
    </row>
    <row r="37" spans="1:9" ht="22.5">
      <c r="A37" s="793"/>
      <c r="B37" s="328" t="s">
        <v>737</v>
      </c>
      <c r="C37" s="322" t="s">
        <v>738</v>
      </c>
      <c r="D37" s="323">
        <v>7.15</v>
      </c>
      <c r="E37" s="324">
        <v>160</v>
      </c>
      <c r="F37" s="325">
        <v>184</v>
      </c>
      <c r="G37" s="326">
        <v>1</v>
      </c>
      <c r="H37" s="327">
        <f t="shared" si="1"/>
        <v>7.15</v>
      </c>
      <c r="I37" s="796"/>
    </row>
    <row r="38" spans="1:9" ht="22.5">
      <c r="A38" s="793"/>
      <c r="B38" s="818" t="s">
        <v>739</v>
      </c>
      <c r="C38" s="322" t="s">
        <v>740</v>
      </c>
      <c r="D38" s="323">
        <v>7.15</v>
      </c>
      <c r="E38" s="324">
        <v>547</v>
      </c>
      <c r="F38" s="325">
        <v>481</v>
      </c>
      <c r="G38" s="326">
        <v>0.87934186471663622</v>
      </c>
      <c r="H38" s="327">
        <f t="shared" si="1"/>
        <v>6.287294332723949</v>
      </c>
      <c r="I38" s="796"/>
    </row>
    <row r="39" spans="1:9" ht="22.5">
      <c r="A39" s="793"/>
      <c r="B39" s="819"/>
      <c r="C39" s="322" t="s">
        <v>741</v>
      </c>
      <c r="D39" s="323">
        <v>7.14</v>
      </c>
      <c r="E39" s="324">
        <v>1783</v>
      </c>
      <c r="F39" s="325">
        <v>651</v>
      </c>
      <c r="G39" s="326">
        <v>0.36511497476163768</v>
      </c>
      <c r="H39" s="327">
        <f t="shared" si="1"/>
        <v>2.6069209197980929</v>
      </c>
      <c r="I39" s="796"/>
    </row>
    <row r="40" spans="1:9" ht="22.5">
      <c r="A40" s="793"/>
      <c r="B40" s="328" t="s">
        <v>742</v>
      </c>
      <c r="C40" s="322" t="s">
        <v>743</v>
      </c>
      <c r="D40" s="323">
        <v>7.14</v>
      </c>
      <c r="E40" s="324">
        <v>32878</v>
      </c>
      <c r="F40" s="325">
        <v>46929</v>
      </c>
      <c r="G40" s="326">
        <v>1</v>
      </c>
      <c r="H40" s="327">
        <f t="shared" si="1"/>
        <v>7.14</v>
      </c>
      <c r="I40" s="796"/>
    </row>
    <row r="41" spans="1:9" ht="22.5">
      <c r="A41" s="793"/>
      <c r="B41" s="801" t="s">
        <v>744</v>
      </c>
      <c r="C41" s="322" t="s">
        <v>745</v>
      </c>
      <c r="D41" s="323">
        <v>7.14</v>
      </c>
      <c r="E41" s="324">
        <v>161</v>
      </c>
      <c r="F41" s="325">
        <v>204</v>
      </c>
      <c r="G41" s="326">
        <v>1</v>
      </c>
      <c r="H41" s="327">
        <f t="shared" si="1"/>
        <v>7.14</v>
      </c>
      <c r="I41" s="796"/>
    </row>
    <row r="42" spans="1:9" ht="22.5">
      <c r="A42" s="793"/>
      <c r="B42" s="801"/>
      <c r="C42" s="322" t="s">
        <v>746</v>
      </c>
      <c r="D42" s="323">
        <v>7.14</v>
      </c>
      <c r="E42" s="324">
        <v>141</v>
      </c>
      <c r="F42" s="325">
        <v>289</v>
      </c>
      <c r="G42" s="326">
        <v>1</v>
      </c>
      <c r="H42" s="327">
        <f t="shared" si="1"/>
        <v>7.14</v>
      </c>
      <c r="I42" s="796"/>
    </row>
    <row r="43" spans="1:9" ht="33.75">
      <c r="A43" s="793"/>
      <c r="B43" s="798" t="s">
        <v>747</v>
      </c>
      <c r="C43" s="322" t="s">
        <v>748</v>
      </c>
      <c r="D43" s="323">
        <v>7.14</v>
      </c>
      <c r="E43" s="324">
        <v>80</v>
      </c>
      <c r="F43" s="325">
        <v>71</v>
      </c>
      <c r="G43" s="326">
        <v>0.88749999999999996</v>
      </c>
      <c r="H43" s="327">
        <f t="shared" si="1"/>
        <v>6.3367499999999994</v>
      </c>
      <c r="I43" s="796"/>
    </row>
    <row r="44" spans="1:9" ht="33.75">
      <c r="A44" s="793"/>
      <c r="B44" s="798"/>
      <c r="C44" s="322" t="s">
        <v>749</v>
      </c>
      <c r="D44" s="323">
        <v>7.14</v>
      </c>
      <c r="E44" s="324">
        <v>401</v>
      </c>
      <c r="F44" s="325">
        <v>402</v>
      </c>
      <c r="G44" s="326">
        <v>1</v>
      </c>
      <c r="H44" s="327">
        <f t="shared" si="1"/>
        <v>7.14</v>
      </c>
      <c r="I44" s="796"/>
    </row>
    <row r="45" spans="1:9" ht="22.5">
      <c r="A45" s="793"/>
      <c r="B45" s="798" t="s">
        <v>750</v>
      </c>
      <c r="C45" s="322" t="s">
        <v>751</v>
      </c>
      <c r="D45" s="323">
        <v>7.14</v>
      </c>
      <c r="E45" s="324">
        <v>44</v>
      </c>
      <c r="F45" s="325">
        <v>59</v>
      </c>
      <c r="G45" s="326">
        <v>1</v>
      </c>
      <c r="H45" s="327">
        <f t="shared" si="1"/>
        <v>7.14</v>
      </c>
      <c r="I45" s="796"/>
    </row>
    <row r="46" spans="1:9" ht="22.5">
      <c r="A46" s="793"/>
      <c r="B46" s="798"/>
      <c r="C46" s="322" t="s">
        <v>752</v>
      </c>
      <c r="D46" s="323">
        <v>7.14</v>
      </c>
      <c r="E46" s="324">
        <v>601</v>
      </c>
      <c r="F46" s="325">
        <v>840</v>
      </c>
      <c r="G46" s="326">
        <v>1</v>
      </c>
      <c r="H46" s="327">
        <f t="shared" si="1"/>
        <v>7.14</v>
      </c>
      <c r="I46" s="796"/>
    </row>
    <row r="47" spans="1:9" ht="22.5">
      <c r="A47" s="793"/>
      <c r="B47" s="798" t="s">
        <v>753</v>
      </c>
      <c r="C47" s="322" t="s">
        <v>754</v>
      </c>
      <c r="D47" s="323">
        <v>7.14</v>
      </c>
      <c r="E47" s="324">
        <v>408</v>
      </c>
      <c r="F47" s="325">
        <v>547</v>
      </c>
      <c r="G47" s="326">
        <v>1</v>
      </c>
      <c r="H47" s="327">
        <f t="shared" si="1"/>
        <v>7.14</v>
      </c>
      <c r="I47" s="796"/>
    </row>
    <row r="48" spans="1:9" ht="22.5">
      <c r="A48" s="794"/>
      <c r="B48" s="814"/>
      <c r="C48" s="322" t="s">
        <v>755</v>
      </c>
      <c r="D48" s="323">
        <v>7.14</v>
      </c>
      <c r="E48" s="324">
        <v>8032</v>
      </c>
      <c r="F48" s="325">
        <v>15598</v>
      </c>
      <c r="G48" s="326">
        <v>1</v>
      </c>
      <c r="H48" s="327">
        <f t="shared" si="1"/>
        <v>7.14</v>
      </c>
      <c r="I48" s="797"/>
    </row>
    <row r="49" spans="1:9">
      <c r="A49" s="789" t="s">
        <v>756</v>
      </c>
      <c r="B49" s="790"/>
      <c r="C49" s="790"/>
      <c r="D49" s="790"/>
      <c r="E49" s="790"/>
      <c r="F49" s="790"/>
      <c r="G49" s="790"/>
      <c r="H49" s="790"/>
      <c r="I49" s="791"/>
    </row>
    <row r="50" spans="1:9" ht="22.5">
      <c r="A50" s="792" t="s">
        <v>733</v>
      </c>
      <c r="B50" s="328" t="s">
        <v>757</v>
      </c>
      <c r="C50" s="329" t="s">
        <v>758</v>
      </c>
      <c r="D50" s="323">
        <v>8.34</v>
      </c>
      <c r="E50" s="324">
        <v>151</v>
      </c>
      <c r="F50" s="325">
        <v>163</v>
      </c>
      <c r="G50" s="326">
        <v>1</v>
      </c>
      <c r="H50" s="327">
        <f>+G50*D50</f>
        <v>8.34</v>
      </c>
      <c r="I50" s="796">
        <f>+SUM(H50:H61)</f>
        <v>92.093309041084126</v>
      </c>
    </row>
    <row r="51" spans="1:9" ht="22.5">
      <c r="A51" s="793"/>
      <c r="B51" s="328" t="s">
        <v>759</v>
      </c>
      <c r="C51" s="329" t="s">
        <v>760</v>
      </c>
      <c r="D51" s="323">
        <v>8.34</v>
      </c>
      <c r="E51" s="324">
        <v>413</v>
      </c>
      <c r="F51" s="325">
        <v>535</v>
      </c>
      <c r="G51" s="326">
        <v>1</v>
      </c>
      <c r="H51" s="327">
        <f t="shared" ref="H51:H61" si="2">+G51*D51</f>
        <v>8.34</v>
      </c>
      <c r="I51" s="796"/>
    </row>
    <row r="52" spans="1:9" ht="33.75">
      <c r="A52" s="793"/>
      <c r="B52" s="814" t="s">
        <v>761</v>
      </c>
      <c r="C52" s="329" t="s">
        <v>762</v>
      </c>
      <c r="D52" s="323">
        <v>8.34</v>
      </c>
      <c r="E52" s="324">
        <v>6457</v>
      </c>
      <c r="F52" s="325">
        <v>6603</v>
      </c>
      <c r="G52" s="326">
        <v>1</v>
      </c>
      <c r="H52" s="327">
        <f t="shared" si="2"/>
        <v>8.34</v>
      </c>
      <c r="I52" s="796"/>
    </row>
    <row r="53" spans="1:9" ht="33.75">
      <c r="A53" s="793"/>
      <c r="B53" s="814"/>
      <c r="C53" s="329" t="s">
        <v>763</v>
      </c>
      <c r="D53" s="323">
        <v>8.34</v>
      </c>
      <c r="E53" s="324">
        <v>20512</v>
      </c>
      <c r="F53" s="325">
        <v>18381</v>
      </c>
      <c r="G53" s="326">
        <v>0.89610959438377535</v>
      </c>
      <c r="H53" s="327">
        <f t="shared" si="2"/>
        <v>7.4735540171606862</v>
      </c>
      <c r="I53" s="796"/>
    </row>
    <row r="54" spans="1:9" ht="22.5">
      <c r="A54" s="793"/>
      <c r="B54" s="798" t="s">
        <v>764</v>
      </c>
      <c r="C54" s="329" t="s">
        <v>765</v>
      </c>
      <c r="D54" s="323">
        <v>8.33</v>
      </c>
      <c r="E54" s="324">
        <v>44784</v>
      </c>
      <c r="F54" s="325">
        <v>52784</v>
      </c>
      <c r="G54" s="326">
        <v>1</v>
      </c>
      <c r="H54" s="327">
        <f t="shared" si="2"/>
        <v>8.33</v>
      </c>
      <c r="I54" s="796"/>
    </row>
    <row r="55" spans="1:9" ht="22.5">
      <c r="A55" s="793"/>
      <c r="B55" s="798"/>
      <c r="C55" s="329" t="s">
        <v>766</v>
      </c>
      <c r="D55" s="323">
        <v>8.33</v>
      </c>
      <c r="E55" s="324">
        <v>3800</v>
      </c>
      <c r="F55" s="325">
        <v>1129</v>
      </c>
      <c r="G55" s="326">
        <v>0.29710526315789476</v>
      </c>
      <c r="H55" s="327">
        <f t="shared" si="2"/>
        <v>2.4748868421052634</v>
      </c>
      <c r="I55" s="796"/>
    </row>
    <row r="56" spans="1:9" ht="33.75">
      <c r="A56" s="793"/>
      <c r="B56" s="798" t="s">
        <v>767</v>
      </c>
      <c r="C56" s="329" t="s">
        <v>768</v>
      </c>
      <c r="D56" s="323">
        <v>8.33</v>
      </c>
      <c r="E56" s="324">
        <v>88</v>
      </c>
      <c r="F56" s="325">
        <v>79</v>
      </c>
      <c r="G56" s="326">
        <v>0.89772727272727271</v>
      </c>
      <c r="H56" s="327">
        <f t="shared" si="2"/>
        <v>7.4780681818181813</v>
      </c>
      <c r="I56" s="796"/>
    </row>
    <row r="57" spans="1:9" ht="45">
      <c r="A57" s="793"/>
      <c r="B57" s="798"/>
      <c r="C57" s="329" t="s">
        <v>769</v>
      </c>
      <c r="D57" s="323">
        <v>8.33</v>
      </c>
      <c r="E57" s="324">
        <v>412.5</v>
      </c>
      <c r="F57" s="325">
        <v>396</v>
      </c>
      <c r="G57" s="326">
        <v>0.96</v>
      </c>
      <c r="H57" s="327">
        <f t="shared" si="2"/>
        <v>7.9967999999999995</v>
      </c>
      <c r="I57" s="796"/>
    </row>
    <row r="58" spans="1:9" ht="22.5">
      <c r="A58" s="793"/>
      <c r="B58" s="798" t="s">
        <v>750</v>
      </c>
      <c r="C58" s="329" t="s">
        <v>770</v>
      </c>
      <c r="D58" s="323">
        <v>8.33</v>
      </c>
      <c r="E58" s="324">
        <v>69.75</v>
      </c>
      <c r="F58" s="325">
        <v>73</v>
      </c>
      <c r="G58" s="326">
        <v>1</v>
      </c>
      <c r="H58" s="327">
        <f t="shared" si="2"/>
        <v>8.33</v>
      </c>
      <c r="I58" s="796"/>
    </row>
    <row r="59" spans="1:9" ht="22.5">
      <c r="A59" s="793"/>
      <c r="B59" s="798"/>
      <c r="C59" s="329" t="s">
        <v>771</v>
      </c>
      <c r="D59" s="323">
        <v>8.33</v>
      </c>
      <c r="E59" s="324">
        <v>966</v>
      </c>
      <c r="F59" s="325">
        <v>1011</v>
      </c>
      <c r="G59" s="326">
        <v>1</v>
      </c>
      <c r="H59" s="327">
        <f t="shared" si="2"/>
        <v>8.33</v>
      </c>
      <c r="I59" s="796"/>
    </row>
    <row r="60" spans="1:9" ht="22.5">
      <c r="A60" s="793"/>
      <c r="B60" s="798" t="s">
        <v>772</v>
      </c>
      <c r="C60" s="329" t="s">
        <v>773</v>
      </c>
      <c r="D60" s="323">
        <v>8.33</v>
      </c>
      <c r="E60" s="324">
        <v>351</v>
      </c>
      <c r="F60" s="325">
        <v>404</v>
      </c>
      <c r="G60" s="326">
        <v>1</v>
      </c>
      <c r="H60" s="327">
        <f t="shared" si="2"/>
        <v>8.33</v>
      </c>
      <c r="I60" s="796"/>
    </row>
    <row r="61" spans="1:9" ht="33.75">
      <c r="A61" s="794"/>
      <c r="B61" s="814"/>
      <c r="C61" s="329" t="s">
        <v>774</v>
      </c>
      <c r="D61" s="323">
        <v>8.33</v>
      </c>
      <c r="E61" s="324">
        <v>6651</v>
      </c>
      <c r="F61" s="325">
        <v>9579</v>
      </c>
      <c r="G61" s="326">
        <v>1</v>
      </c>
      <c r="H61" s="327">
        <f t="shared" si="2"/>
        <v>8.33</v>
      </c>
      <c r="I61" s="796"/>
    </row>
    <row r="62" spans="1:9">
      <c r="A62" s="789" t="s">
        <v>775</v>
      </c>
      <c r="B62" s="790"/>
      <c r="C62" s="790"/>
      <c r="D62" s="790"/>
      <c r="E62" s="790"/>
      <c r="F62" s="790"/>
      <c r="G62" s="790"/>
      <c r="H62" s="790"/>
      <c r="I62" s="791"/>
    </row>
    <row r="63" spans="1:9" ht="22.5">
      <c r="A63" s="792" t="s">
        <v>693</v>
      </c>
      <c r="B63" s="798" t="s">
        <v>776</v>
      </c>
      <c r="C63" s="329" t="s">
        <v>777</v>
      </c>
      <c r="D63" s="323">
        <v>4.7699999999999996</v>
      </c>
      <c r="E63" s="324">
        <v>163</v>
      </c>
      <c r="F63" s="325">
        <v>182</v>
      </c>
      <c r="G63" s="326">
        <v>1</v>
      </c>
      <c r="H63" s="327">
        <f>+G63*D63</f>
        <v>4.7699999999999996</v>
      </c>
      <c r="I63" s="796">
        <f>+SUM(H63:H83)</f>
        <v>85.72</v>
      </c>
    </row>
    <row r="64" spans="1:9" ht="22.5">
      <c r="A64" s="793"/>
      <c r="B64" s="798"/>
      <c r="C64" s="329" t="s">
        <v>778</v>
      </c>
      <c r="D64" s="323">
        <v>4.7699999999999996</v>
      </c>
      <c r="E64" s="324">
        <v>56</v>
      </c>
      <c r="F64" s="325">
        <v>62</v>
      </c>
      <c r="G64" s="326">
        <v>1</v>
      </c>
      <c r="H64" s="327">
        <f t="shared" ref="H64:H83" si="3">+G64*D64</f>
        <v>4.7699999999999996</v>
      </c>
      <c r="I64" s="796"/>
    </row>
    <row r="65" spans="1:9" ht="22.5">
      <c r="A65" s="793"/>
      <c r="B65" s="798" t="s">
        <v>779</v>
      </c>
      <c r="C65" s="329" t="s">
        <v>780</v>
      </c>
      <c r="D65" s="323">
        <v>4.7699999999999996</v>
      </c>
      <c r="E65" s="324">
        <v>199</v>
      </c>
      <c r="F65" s="325">
        <v>216</v>
      </c>
      <c r="G65" s="326">
        <v>1</v>
      </c>
      <c r="H65" s="327">
        <f t="shared" si="3"/>
        <v>4.7699999999999996</v>
      </c>
      <c r="I65" s="796"/>
    </row>
    <row r="66" spans="1:9" ht="22.5">
      <c r="A66" s="793"/>
      <c r="B66" s="798"/>
      <c r="C66" s="329" t="s">
        <v>781</v>
      </c>
      <c r="D66" s="323">
        <v>4.7699999999999996</v>
      </c>
      <c r="E66" s="324">
        <v>64</v>
      </c>
      <c r="F66" s="325">
        <v>72</v>
      </c>
      <c r="G66" s="326">
        <v>1</v>
      </c>
      <c r="H66" s="327">
        <f t="shared" si="3"/>
        <v>4.7699999999999996</v>
      </c>
      <c r="I66" s="796"/>
    </row>
    <row r="67" spans="1:9" ht="22.5">
      <c r="A67" s="793"/>
      <c r="B67" s="798" t="s">
        <v>782</v>
      </c>
      <c r="C67" s="329" t="s">
        <v>783</v>
      </c>
      <c r="D67" s="323">
        <v>4.76</v>
      </c>
      <c r="E67" s="324">
        <v>2748</v>
      </c>
      <c r="F67" s="325">
        <v>3526</v>
      </c>
      <c r="G67" s="326">
        <v>1</v>
      </c>
      <c r="H67" s="327">
        <f t="shared" si="3"/>
        <v>4.76</v>
      </c>
      <c r="I67" s="796"/>
    </row>
    <row r="68" spans="1:9" ht="22.5">
      <c r="A68" s="793"/>
      <c r="B68" s="798"/>
      <c r="C68" s="329" t="s">
        <v>784</v>
      </c>
      <c r="D68" s="323">
        <v>4.76</v>
      </c>
      <c r="E68" s="324">
        <v>743084</v>
      </c>
      <c r="F68" s="325">
        <v>1158940</v>
      </c>
      <c r="G68" s="326">
        <v>1</v>
      </c>
      <c r="H68" s="327">
        <f t="shared" si="3"/>
        <v>4.76</v>
      </c>
      <c r="I68" s="796"/>
    </row>
    <row r="69" spans="1:9" ht="22.5">
      <c r="A69" s="793"/>
      <c r="B69" s="798" t="s">
        <v>785</v>
      </c>
      <c r="C69" s="329" t="s">
        <v>786</v>
      </c>
      <c r="D69" s="323">
        <v>4.76</v>
      </c>
      <c r="E69" s="324">
        <v>4282</v>
      </c>
      <c r="F69" s="325">
        <v>4584</v>
      </c>
      <c r="G69" s="326">
        <v>1</v>
      </c>
      <c r="H69" s="327">
        <f t="shared" si="3"/>
        <v>4.76</v>
      </c>
      <c r="I69" s="796"/>
    </row>
    <row r="70" spans="1:9">
      <c r="A70" s="793"/>
      <c r="B70" s="798"/>
      <c r="C70" s="329" t="s">
        <v>787</v>
      </c>
      <c r="D70" s="323">
        <v>4.76</v>
      </c>
      <c r="E70" s="324">
        <v>91030</v>
      </c>
      <c r="F70" s="325">
        <v>107283</v>
      </c>
      <c r="G70" s="326">
        <v>1</v>
      </c>
      <c r="H70" s="327">
        <f t="shared" si="3"/>
        <v>4.76</v>
      </c>
      <c r="I70" s="796"/>
    </row>
    <row r="71" spans="1:9">
      <c r="A71" s="793"/>
      <c r="B71" s="798" t="s">
        <v>788</v>
      </c>
      <c r="C71" s="329" t="s">
        <v>789</v>
      </c>
      <c r="D71" s="323">
        <v>4.76</v>
      </c>
      <c r="E71" s="324">
        <v>4661</v>
      </c>
      <c r="F71" s="325">
        <v>6237</v>
      </c>
      <c r="G71" s="326">
        <v>1</v>
      </c>
      <c r="H71" s="327">
        <f t="shared" si="3"/>
        <v>4.76</v>
      </c>
      <c r="I71" s="796"/>
    </row>
    <row r="72" spans="1:9">
      <c r="A72" s="793"/>
      <c r="B72" s="798"/>
      <c r="C72" s="329" t="s">
        <v>790</v>
      </c>
      <c r="D72" s="323">
        <v>4.76</v>
      </c>
      <c r="E72" s="324">
        <v>94300</v>
      </c>
      <c r="F72" s="325">
        <v>114760</v>
      </c>
      <c r="G72" s="326">
        <v>1</v>
      </c>
      <c r="H72" s="327">
        <f t="shared" si="3"/>
        <v>4.76</v>
      </c>
      <c r="I72" s="796"/>
    </row>
    <row r="73" spans="1:9" ht="22.5">
      <c r="A73" s="793"/>
      <c r="B73" s="798" t="s">
        <v>791</v>
      </c>
      <c r="C73" s="329" t="s">
        <v>792</v>
      </c>
      <c r="D73" s="323">
        <v>4.76</v>
      </c>
      <c r="E73" s="324">
        <v>38</v>
      </c>
      <c r="F73" s="325">
        <v>50</v>
      </c>
      <c r="G73" s="326">
        <v>1</v>
      </c>
      <c r="H73" s="327">
        <f t="shared" si="3"/>
        <v>4.76</v>
      </c>
      <c r="I73" s="796"/>
    </row>
    <row r="74" spans="1:9" ht="33.75">
      <c r="A74" s="793"/>
      <c r="B74" s="798"/>
      <c r="C74" s="329" t="s">
        <v>793</v>
      </c>
      <c r="D74" s="323">
        <v>4.76</v>
      </c>
      <c r="E74" s="324">
        <v>956</v>
      </c>
      <c r="F74" s="325">
        <v>1121</v>
      </c>
      <c r="G74" s="326">
        <v>1</v>
      </c>
      <c r="H74" s="327">
        <f t="shared" si="3"/>
        <v>4.76</v>
      </c>
      <c r="I74" s="796"/>
    </row>
    <row r="75" spans="1:9" ht="22.5">
      <c r="A75" s="793"/>
      <c r="B75" s="798"/>
      <c r="C75" s="329" t="s">
        <v>794</v>
      </c>
      <c r="D75" s="323">
        <v>4.76</v>
      </c>
      <c r="E75" s="324">
        <v>101304</v>
      </c>
      <c r="F75" s="325">
        <v>106334</v>
      </c>
      <c r="G75" s="326">
        <v>1</v>
      </c>
      <c r="H75" s="327">
        <f t="shared" si="3"/>
        <v>4.76</v>
      </c>
      <c r="I75" s="796"/>
    </row>
    <row r="76" spans="1:9" ht="22.5">
      <c r="A76" s="793"/>
      <c r="B76" s="798" t="s">
        <v>795</v>
      </c>
      <c r="C76" s="329" t="s">
        <v>796</v>
      </c>
      <c r="D76" s="323">
        <v>4.76</v>
      </c>
      <c r="E76" s="324">
        <v>1466</v>
      </c>
      <c r="F76" s="325">
        <v>1489</v>
      </c>
      <c r="G76" s="326">
        <v>1</v>
      </c>
      <c r="H76" s="327">
        <f t="shared" si="3"/>
        <v>4.76</v>
      </c>
      <c r="I76" s="796"/>
    </row>
    <row r="77" spans="1:9" ht="22.5">
      <c r="A77" s="793"/>
      <c r="B77" s="798"/>
      <c r="C77" s="329" t="s">
        <v>797</v>
      </c>
      <c r="D77" s="323">
        <v>4.76</v>
      </c>
      <c r="E77" s="324">
        <v>1174377</v>
      </c>
      <c r="F77" s="325">
        <v>1649684</v>
      </c>
      <c r="G77" s="326">
        <v>1</v>
      </c>
      <c r="H77" s="327">
        <f t="shared" si="3"/>
        <v>4.76</v>
      </c>
      <c r="I77" s="796"/>
    </row>
    <row r="78" spans="1:9">
      <c r="A78" s="793"/>
      <c r="B78" s="798" t="s">
        <v>798</v>
      </c>
      <c r="C78" s="329" t="s">
        <v>799</v>
      </c>
      <c r="D78" s="323">
        <v>4.76</v>
      </c>
      <c r="E78" s="324">
        <v>1</v>
      </c>
      <c r="F78" s="325">
        <v>0</v>
      </c>
      <c r="G78" s="326">
        <v>0</v>
      </c>
      <c r="H78" s="327">
        <f t="shared" si="3"/>
        <v>0</v>
      </c>
      <c r="I78" s="796"/>
    </row>
    <row r="79" spans="1:9" ht="22.5">
      <c r="A79" s="793"/>
      <c r="B79" s="798"/>
      <c r="C79" s="329" t="s">
        <v>800</v>
      </c>
      <c r="D79" s="323">
        <v>4.76</v>
      </c>
      <c r="E79" s="324">
        <v>32</v>
      </c>
      <c r="F79" s="325">
        <v>0</v>
      </c>
      <c r="G79" s="326">
        <v>0</v>
      </c>
      <c r="H79" s="327">
        <f t="shared" si="3"/>
        <v>0</v>
      </c>
      <c r="I79" s="796"/>
    </row>
    <row r="80" spans="1:9" ht="22.5">
      <c r="A80" s="793"/>
      <c r="B80" s="798"/>
      <c r="C80" s="329" t="s">
        <v>801</v>
      </c>
      <c r="D80" s="323">
        <v>4.76</v>
      </c>
      <c r="E80" s="324">
        <v>32</v>
      </c>
      <c r="F80" s="325">
        <v>0</v>
      </c>
      <c r="G80" s="326">
        <v>0</v>
      </c>
      <c r="H80" s="327">
        <f t="shared" si="3"/>
        <v>0</v>
      </c>
      <c r="I80" s="796"/>
    </row>
    <row r="81" spans="1:9" ht="22.5">
      <c r="A81" s="793"/>
      <c r="B81" s="798" t="s">
        <v>802</v>
      </c>
      <c r="C81" s="329" t="s">
        <v>803</v>
      </c>
      <c r="D81" s="323">
        <v>4.76</v>
      </c>
      <c r="E81" s="324">
        <v>413</v>
      </c>
      <c r="F81" s="325">
        <v>466</v>
      </c>
      <c r="G81" s="326">
        <v>1</v>
      </c>
      <c r="H81" s="327">
        <f t="shared" si="3"/>
        <v>4.76</v>
      </c>
      <c r="I81" s="796"/>
    </row>
    <row r="82" spans="1:9" ht="22.5">
      <c r="A82" s="793"/>
      <c r="B82" s="798"/>
      <c r="C82" s="329" t="s">
        <v>804</v>
      </c>
      <c r="D82" s="323">
        <v>4.76</v>
      </c>
      <c r="E82" s="324">
        <v>8046</v>
      </c>
      <c r="F82" s="325">
        <v>10335</v>
      </c>
      <c r="G82" s="326">
        <v>1</v>
      </c>
      <c r="H82" s="327">
        <f t="shared" si="3"/>
        <v>4.76</v>
      </c>
      <c r="I82" s="796"/>
    </row>
    <row r="83" spans="1:9" ht="45">
      <c r="A83" s="794"/>
      <c r="B83" s="328" t="s">
        <v>805</v>
      </c>
      <c r="C83" s="329" t="s">
        <v>806</v>
      </c>
      <c r="D83" s="323">
        <v>4.76</v>
      </c>
      <c r="E83" s="324">
        <v>1</v>
      </c>
      <c r="F83" s="325">
        <v>1</v>
      </c>
      <c r="G83" s="326">
        <v>1</v>
      </c>
      <c r="H83" s="327">
        <f t="shared" si="3"/>
        <v>4.76</v>
      </c>
      <c r="I83" s="797"/>
    </row>
    <row r="84" spans="1:9">
      <c r="A84" s="789" t="s">
        <v>807</v>
      </c>
      <c r="B84" s="790"/>
      <c r="C84" s="790"/>
      <c r="D84" s="790"/>
      <c r="E84" s="790"/>
      <c r="F84" s="790"/>
      <c r="G84" s="790"/>
      <c r="H84" s="790"/>
      <c r="I84" s="791"/>
    </row>
    <row r="85" spans="1:9" ht="45">
      <c r="A85" s="792" t="s">
        <v>693</v>
      </c>
      <c r="B85" s="328" t="s">
        <v>808</v>
      </c>
      <c r="C85" s="329" t="s">
        <v>809</v>
      </c>
      <c r="D85" s="323">
        <v>3.45</v>
      </c>
      <c r="E85" s="324">
        <v>674</v>
      </c>
      <c r="F85" s="325">
        <v>673</v>
      </c>
      <c r="G85" s="326">
        <v>0.99851632047477745</v>
      </c>
      <c r="H85" s="327">
        <f>+G85*D85</f>
        <v>3.4448813056379826</v>
      </c>
      <c r="I85" s="796">
        <f>+SUM(H85:H113)</f>
        <v>87.922467490639434</v>
      </c>
    </row>
    <row r="86" spans="1:9" ht="22.5">
      <c r="A86" s="793"/>
      <c r="B86" s="798" t="s">
        <v>810</v>
      </c>
      <c r="C86" s="329" t="s">
        <v>811</v>
      </c>
      <c r="D86" s="323">
        <v>3.45</v>
      </c>
      <c r="E86" s="324">
        <v>805</v>
      </c>
      <c r="F86" s="325">
        <v>737</v>
      </c>
      <c r="G86" s="326">
        <v>0.915527950310559</v>
      </c>
      <c r="H86" s="327">
        <f t="shared" ref="H86:H113" si="4">+G86*D86</f>
        <v>3.1585714285714288</v>
      </c>
      <c r="I86" s="796"/>
    </row>
    <row r="87" spans="1:9" ht="22.5">
      <c r="A87" s="793"/>
      <c r="B87" s="798"/>
      <c r="C87" s="329" t="s">
        <v>812</v>
      </c>
      <c r="D87" s="323">
        <v>3.45</v>
      </c>
      <c r="E87" s="324">
        <v>8050</v>
      </c>
      <c r="F87" s="325">
        <v>9879</v>
      </c>
      <c r="G87" s="326">
        <v>1</v>
      </c>
      <c r="H87" s="327">
        <f t="shared" si="4"/>
        <v>3.45</v>
      </c>
      <c r="I87" s="796"/>
    </row>
    <row r="88" spans="1:9" ht="22.5">
      <c r="A88" s="793"/>
      <c r="B88" s="798" t="s">
        <v>813</v>
      </c>
      <c r="C88" s="329" t="s">
        <v>814</v>
      </c>
      <c r="D88" s="323">
        <v>3.45</v>
      </c>
      <c r="E88" s="324">
        <v>941</v>
      </c>
      <c r="F88" s="325">
        <v>968</v>
      </c>
      <c r="G88" s="326">
        <v>1</v>
      </c>
      <c r="H88" s="327">
        <f t="shared" si="4"/>
        <v>3.45</v>
      </c>
      <c r="I88" s="796"/>
    </row>
    <row r="89" spans="1:9" ht="22.5">
      <c r="A89" s="793"/>
      <c r="B89" s="798"/>
      <c r="C89" s="329" t="s">
        <v>815</v>
      </c>
      <c r="D89" s="323">
        <v>3.45</v>
      </c>
      <c r="E89" s="324">
        <v>9410</v>
      </c>
      <c r="F89" s="325">
        <v>10988</v>
      </c>
      <c r="G89" s="326">
        <v>1</v>
      </c>
      <c r="H89" s="327">
        <f t="shared" si="4"/>
        <v>3.45</v>
      </c>
      <c r="I89" s="796"/>
    </row>
    <row r="90" spans="1:9" ht="22.5">
      <c r="A90" s="793"/>
      <c r="B90" s="798" t="s">
        <v>816</v>
      </c>
      <c r="C90" s="329" t="s">
        <v>817</v>
      </c>
      <c r="D90" s="323">
        <v>3.45</v>
      </c>
      <c r="E90" s="324">
        <v>144</v>
      </c>
      <c r="F90" s="325">
        <v>138</v>
      </c>
      <c r="G90" s="326">
        <v>0.95833333333333337</v>
      </c>
      <c r="H90" s="327">
        <f t="shared" si="4"/>
        <v>3.3062500000000004</v>
      </c>
      <c r="I90" s="796"/>
    </row>
    <row r="91" spans="1:9" ht="22.5">
      <c r="A91" s="793"/>
      <c r="B91" s="798"/>
      <c r="C91" s="329" t="s">
        <v>818</v>
      </c>
      <c r="D91" s="323">
        <v>3.45</v>
      </c>
      <c r="E91" s="324">
        <v>1650</v>
      </c>
      <c r="F91" s="325">
        <v>1375</v>
      </c>
      <c r="G91" s="326">
        <v>0.83333333333333337</v>
      </c>
      <c r="H91" s="327">
        <f t="shared" si="4"/>
        <v>2.8750000000000004</v>
      </c>
      <c r="I91" s="796"/>
    </row>
    <row r="92" spans="1:9" ht="22.5">
      <c r="A92" s="793"/>
      <c r="B92" s="798" t="s">
        <v>819</v>
      </c>
      <c r="C92" s="329" t="s">
        <v>820</v>
      </c>
      <c r="D92" s="323">
        <v>3.45</v>
      </c>
      <c r="E92" s="324">
        <v>1155</v>
      </c>
      <c r="F92" s="325">
        <v>1141</v>
      </c>
      <c r="G92" s="326">
        <v>0.98787878787878791</v>
      </c>
      <c r="H92" s="327">
        <f t="shared" si="4"/>
        <v>3.4081818181818186</v>
      </c>
      <c r="I92" s="796"/>
    </row>
    <row r="93" spans="1:9">
      <c r="A93" s="793"/>
      <c r="B93" s="798"/>
      <c r="C93" s="329" t="s">
        <v>821</v>
      </c>
      <c r="D93" s="323">
        <v>3.45</v>
      </c>
      <c r="E93" s="324">
        <v>11550</v>
      </c>
      <c r="F93" s="325">
        <v>11394</v>
      </c>
      <c r="G93" s="326">
        <v>0.98649350649350653</v>
      </c>
      <c r="H93" s="327">
        <f t="shared" si="4"/>
        <v>3.4034025974025979</v>
      </c>
      <c r="I93" s="796"/>
    </row>
    <row r="94" spans="1:9" ht="22.5">
      <c r="A94" s="793"/>
      <c r="B94" s="798" t="s">
        <v>822</v>
      </c>
      <c r="C94" s="329" t="s">
        <v>823</v>
      </c>
      <c r="D94" s="323">
        <v>3.45</v>
      </c>
      <c r="E94" s="324">
        <v>656</v>
      </c>
      <c r="F94" s="325">
        <v>668</v>
      </c>
      <c r="G94" s="326">
        <v>1</v>
      </c>
      <c r="H94" s="327">
        <f t="shared" si="4"/>
        <v>3.45</v>
      </c>
      <c r="I94" s="796"/>
    </row>
    <row r="95" spans="1:9" ht="22.5">
      <c r="A95" s="793"/>
      <c r="B95" s="798"/>
      <c r="C95" s="329" t="s">
        <v>824</v>
      </c>
      <c r="D95" s="323">
        <v>3.45</v>
      </c>
      <c r="E95" s="324">
        <v>19600</v>
      </c>
      <c r="F95" s="325">
        <v>19820</v>
      </c>
      <c r="G95" s="326">
        <v>1</v>
      </c>
      <c r="H95" s="327">
        <f t="shared" si="4"/>
        <v>3.45</v>
      </c>
      <c r="I95" s="796"/>
    </row>
    <row r="96" spans="1:9" ht="22.5">
      <c r="A96" s="793"/>
      <c r="B96" s="798" t="s">
        <v>825</v>
      </c>
      <c r="C96" s="329" t="s">
        <v>826</v>
      </c>
      <c r="D96" s="323">
        <v>3.45</v>
      </c>
      <c r="E96" s="324">
        <v>3068</v>
      </c>
      <c r="F96" s="325">
        <v>3011</v>
      </c>
      <c r="G96" s="326">
        <v>0.98142112125162972</v>
      </c>
      <c r="H96" s="327">
        <f t="shared" si="4"/>
        <v>3.3859028683181229</v>
      </c>
      <c r="I96" s="796"/>
    </row>
    <row r="97" spans="1:9" ht="22.5">
      <c r="A97" s="793"/>
      <c r="B97" s="798"/>
      <c r="C97" s="329" t="s">
        <v>827</v>
      </c>
      <c r="D97" s="323">
        <v>3.45</v>
      </c>
      <c r="E97" s="324">
        <v>30680</v>
      </c>
      <c r="F97" s="325">
        <v>32220</v>
      </c>
      <c r="G97" s="326">
        <v>1</v>
      </c>
      <c r="H97" s="327">
        <f t="shared" si="4"/>
        <v>3.45</v>
      </c>
      <c r="I97" s="796"/>
    </row>
    <row r="98" spans="1:9" ht="22.5">
      <c r="A98" s="793"/>
      <c r="B98" s="798" t="s">
        <v>828</v>
      </c>
      <c r="C98" s="329" t="s">
        <v>829</v>
      </c>
      <c r="D98" s="323">
        <v>3.45</v>
      </c>
      <c r="E98" s="324">
        <v>1</v>
      </c>
      <c r="F98" s="325">
        <v>0</v>
      </c>
      <c r="G98" s="326">
        <v>0</v>
      </c>
      <c r="H98" s="327">
        <f t="shared" si="4"/>
        <v>0</v>
      </c>
      <c r="I98" s="796"/>
    </row>
    <row r="99" spans="1:9" ht="22.5">
      <c r="A99" s="793"/>
      <c r="B99" s="798"/>
      <c r="C99" s="329" t="s">
        <v>830</v>
      </c>
      <c r="D99" s="323">
        <v>3.45</v>
      </c>
      <c r="E99" s="324">
        <v>26</v>
      </c>
      <c r="F99" s="325">
        <v>0</v>
      </c>
      <c r="G99" s="326">
        <v>0</v>
      </c>
      <c r="H99" s="327">
        <f t="shared" si="4"/>
        <v>0</v>
      </c>
      <c r="I99" s="796"/>
    </row>
    <row r="100" spans="1:9" ht="22.5">
      <c r="A100" s="793"/>
      <c r="B100" s="798"/>
      <c r="C100" s="329" t="s">
        <v>831</v>
      </c>
      <c r="D100" s="323">
        <v>3.45</v>
      </c>
      <c r="E100" s="324">
        <v>28</v>
      </c>
      <c r="F100" s="325">
        <v>0</v>
      </c>
      <c r="G100" s="326">
        <v>0</v>
      </c>
      <c r="H100" s="327">
        <f t="shared" si="4"/>
        <v>0</v>
      </c>
      <c r="I100" s="796"/>
    </row>
    <row r="101" spans="1:9" ht="45">
      <c r="A101" s="793"/>
      <c r="B101" s="328" t="s">
        <v>832</v>
      </c>
      <c r="C101" s="329" t="s">
        <v>833</v>
      </c>
      <c r="D101" s="323">
        <v>3.45</v>
      </c>
      <c r="E101" s="324">
        <v>1568</v>
      </c>
      <c r="F101" s="325">
        <v>1699</v>
      </c>
      <c r="G101" s="326">
        <v>1</v>
      </c>
      <c r="H101" s="327">
        <f t="shared" si="4"/>
        <v>3.45</v>
      </c>
      <c r="I101" s="796"/>
    </row>
    <row r="102" spans="1:9" ht="22.5">
      <c r="A102" s="793"/>
      <c r="B102" s="328" t="s">
        <v>834</v>
      </c>
      <c r="C102" s="329" t="s">
        <v>835</v>
      </c>
      <c r="D102" s="323">
        <v>3.45</v>
      </c>
      <c r="E102" s="324">
        <v>2050</v>
      </c>
      <c r="F102" s="325">
        <v>4634</v>
      </c>
      <c r="G102" s="326">
        <v>1</v>
      </c>
      <c r="H102" s="327">
        <f t="shared" si="4"/>
        <v>3.45</v>
      </c>
      <c r="I102" s="796"/>
    </row>
    <row r="103" spans="1:9" ht="33.75">
      <c r="A103" s="793"/>
      <c r="B103" s="328" t="s">
        <v>836</v>
      </c>
      <c r="C103" s="329" t="s">
        <v>837</v>
      </c>
      <c r="D103" s="323">
        <v>3.45</v>
      </c>
      <c r="E103" s="324">
        <v>2</v>
      </c>
      <c r="F103" s="325">
        <v>2</v>
      </c>
      <c r="G103" s="326">
        <v>1</v>
      </c>
      <c r="H103" s="327">
        <f t="shared" si="4"/>
        <v>3.45</v>
      </c>
      <c r="I103" s="796"/>
    </row>
    <row r="104" spans="1:9" ht="45">
      <c r="A104" s="793"/>
      <c r="B104" s="330" t="s">
        <v>838</v>
      </c>
      <c r="C104" s="329" t="s">
        <v>839</v>
      </c>
      <c r="D104" s="323">
        <v>3.45</v>
      </c>
      <c r="E104" s="324">
        <v>105</v>
      </c>
      <c r="F104" s="325">
        <v>97</v>
      </c>
      <c r="G104" s="326">
        <v>0.92380952380952386</v>
      </c>
      <c r="H104" s="327">
        <f t="shared" si="4"/>
        <v>3.1871428571428573</v>
      </c>
      <c r="I104" s="796"/>
    </row>
    <row r="105" spans="1:9" ht="33.75">
      <c r="A105" s="793"/>
      <c r="B105" s="798" t="s">
        <v>840</v>
      </c>
      <c r="C105" s="329" t="s">
        <v>841</v>
      </c>
      <c r="D105" s="323">
        <v>3.45</v>
      </c>
      <c r="E105" s="324">
        <v>65</v>
      </c>
      <c r="F105" s="325">
        <v>69</v>
      </c>
      <c r="G105" s="326">
        <v>1</v>
      </c>
      <c r="H105" s="327">
        <f t="shared" si="4"/>
        <v>3.45</v>
      </c>
      <c r="I105" s="796"/>
    </row>
    <row r="106" spans="1:9" ht="33.75">
      <c r="A106" s="793"/>
      <c r="B106" s="798"/>
      <c r="C106" s="329" t="s">
        <v>842</v>
      </c>
      <c r="D106" s="323">
        <v>3.45</v>
      </c>
      <c r="E106" s="324">
        <v>910</v>
      </c>
      <c r="F106" s="325">
        <v>1061</v>
      </c>
      <c r="G106" s="326">
        <v>1</v>
      </c>
      <c r="H106" s="327">
        <f t="shared" si="4"/>
        <v>3.45</v>
      </c>
      <c r="I106" s="796"/>
    </row>
    <row r="107" spans="1:9" ht="33.75">
      <c r="A107" s="793"/>
      <c r="B107" s="798" t="s">
        <v>843</v>
      </c>
      <c r="C107" s="329" t="s">
        <v>844</v>
      </c>
      <c r="D107" s="323">
        <v>3.45</v>
      </c>
      <c r="E107" s="324">
        <v>139</v>
      </c>
      <c r="F107" s="325">
        <v>213</v>
      </c>
      <c r="G107" s="326">
        <v>1</v>
      </c>
      <c r="H107" s="327">
        <f t="shared" si="4"/>
        <v>3.45</v>
      </c>
      <c r="I107" s="796"/>
    </row>
    <row r="108" spans="1:9" ht="33.75">
      <c r="A108" s="793"/>
      <c r="B108" s="798"/>
      <c r="C108" s="329" t="s">
        <v>845</v>
      </c>
      <c r="D108" s="323">
        <v>3.45</v>
      </c>
      <c r="E108" s="324">
        <v>3367</v>
      </c>
      <c r="F108" s="325">
        <v>4568</v>
      </c>
      <c r="G108" s="326">
        <v>1</v>
      </c>
      <c r="H108" s="327">
        <f t="shared" si="4"/>
        <v>3.45</v>
      </c>
      <c r="I108" s="796"/>
    </row>
    <row r="109" spans="1:9" ht="33.75">
      <c r="A109" s="793"/>
      <c r="B109" s="328" t="s">
        <v>846</v>
      </c>
      <c r="C109" s="329" t="s">
        <v>847</v>
      </c>
      <c r="D109" s="323">
        <v>3.44</v>
      </c>
      <c r="E109" s="324">
        <v>21</v>
      </c>
      <c r="F109" s="325">
        <v>21</v>
      </c>
      <c r="G109" s="326">
        <v>1</v>
      </c>
      <c r="H109" s="327">
        <f t="shared" si="4"/>
        <v>3.44</v>
      </c>
      <c r="I109" s="796"/>
    </row>
    <row r="110" spans="1:9" ht="33.75">
      <c r="A110" s="793"/>
      <c r="B110" s="328" t="s">
        <v>848</v>
      </c>
      <c r="C110" s="329" t="s">
        <v>849</v>
      </c>
      <c r="D110" s="323">
        <v>3.44</v>
      </c>
      <c r="E110" s="324">
        <v>13</v>
      </c>
      <c r="F110" s="325">
        <v>12</v>
      </c>
      <c r="G110" s="326">
        <v>0.92307692307692313</v>
      </c>
      <c r="H110" s="327">
        <f t="shared" si="4"/>
        <v>3.1753846153846155</v>
      </c>
      <c r="I110" s="796"/>
    </row>
    <row r="111" spans="1:9" ht="33.75">
      <c r="A111" s="793"/>
      <c r="B111" s="328" t="s">
        <v>850</v>
      </c>
      <c r="C111" s="329" t="s">
        <v>851</v>
      </c>
      <c r="D111" s="323">
        <v>3.44</v>
      </c>
      <c r="E111" s="324">
        <v>5</v>
      </c>
      <c r="F111" s="325">
        <v>5</v>
      </c>
      <c r="G111" s="326">
        <v>1</v>
      </c>
      <c r="H111" s="327">
        <f t="shared" si="4"/>
        <v>3.44</v>
      </c>
      <c r="I111" s="796"/>
    </row>
    <row r="112" spans="1:9" ht="22.5">
      <c r="A112" s="793"/>
      <c r="B112" s="812" t="s">
        <v>852</v>
      </c>
      <c r="C112" s="329" t="s">
        <v>853</v>
      </c>
      <c r="D112" s="323">
        <v>3.44</v>
      </c>
      <c r="E112" s="324">
        <v>320</v>
      </c>
      <c r="F112" s="325">
        <v>317</v>
      </c>
      <c r="G112" s="326">
        <v>0.99062499999999998</v>
      </c>
      <c r="H112" s="327">
        <f t="shared" si="4"/>
        <v>3.4077500000000001</v>
      </c>
      <c r="I112" s="796"/>
    </row>
    <row r="113" spans="1:9" ht="22.5">
      <c r="A113" s="794"/>
      <c r="B113" s="813"/>
      <c r="C113" s="329" t="s">
        <v>854</v>
      </c>
      <c r="D113" s="323">
        <v>3.44</v>
      </c>
      <c r="E113" s="324">
        <v>72</v>
      </c>
      <c r="F113" s="325">
        <v>76</v>
      </c>
      <c r="G113" s="326">
        <v>1</v>
      </c>
      <c r="H113" s="327">
        <f t="shared" si="4"/>
        <v>3.44</v>
      </c>
      <c r="I113" s="797"/>
    </row>
    <row r="114" spans="1:9">
      <c r="A114" s="789" t="s">
        <v>855</v>
      </c>
      <c r="B114" s="790"/>
      <c r="C114" s="790"/>
      <c r="D114" s="790"/>
      <c r="E114" s="790"/>
      <c r="F114" s="790"/>
      <c r="G114" s="790"/>
      <c r="H114" s="790"/>
      <c r="I114" s="791"/>
    </row>
    <row r="115" spans="1:9" ht="67.5">
      <c r="A115" s="792" t="s">
        <v>693</v>
      </c>
      <c r="B115" s="328" t="s">
        <v>856</v>
      </c>
      <c r="C115" s="329" t="s">
        <v>857</v>
      </c>
      <c r="D115" s="323">
        <v>8.34</v>
      </c>
      <c r="E115" s="324">
        <v>541</v>
      </c>
      <c r="F115" s="325">
        <v>541</v>
      </c>
      <c r="G115" s="326">
        <v>1</v>
      </c>
      <c r="H115" s="327">
        <f>+G115*D115</f>
        <v>8.34</v>
      </c>
      <c r="I115" s="796">
        <f>+SUM(H115:H126)</f>
        <v>90.351083333333321</v>
      </c>
    </row>
    <row r="116" spans="1:9" ht="33.75">
      <c r="A116" s="793"/>
      <c r="B116" s="328" t="s">
        <v>858</v>
      </c>
      <c r="C116" s="329" t="s">
        <v>859</v>
      </c>
      <c r="D116" s="323">
        <v>8.34</v>
      </c>
      <c r="E116" s="324">
        <v>53</v>
      </c>
      <c r="F116" s="325">
        <v>56</v>
      </c>
      <c r="G116" s="326">
        <v>1</v>
      </c>
      <c r="H116" s="327">
        <f t="shared" ref="H116:H126" si="5">+G116*D116</f>
        <v>8.34</v>
      </c>
      <c r="I116" s="796"/>
    </row>
    <row r="117" spans="1:9" ht="22.5">
      <c r="A117" s="793"/>
      <c r="B117" s="798" t="s">
        <v>750</v>
      </c>
      <c r="C117" s="329" t="s">
        <v>860</v>
      </c>
      <c r="D117" s="323">
        <v>8.34</v>
      </c>
      <c r="E117" s="324">
        <v>46</v>
      </c>
      <c r="F117" s="325">
        <v>50</v>
      </c>
      <c r="G117" s="326">
        <v>1</v>
      </c>
      <c r="H117" s="327">
        <f t="shared" si="5"/>
        <v>8.34</v>
      </c>
      <c r="I117" s="796"/>
    </row>
    <row r="118" spans="1:9" ht="22.5">
      <c r="A118" s="793"/>
      <c r="B118" s="798"/>
      <c r="C118" s="329" t="s">
        <v>861</v>
      </c>
      <c r="D118" s="323">
        <v>8.34</v>
      </c>
      <c r="E118" s="324">
        <v>471</v>
      </c>
      <c r="F118" s="325">
        <v>772</v>
      </c>
      <c r="G118" s="326">
        <v>1</v>
      </c>
      <c r="H118" s="327">
        <f t="shared" si="5"/>
        <v>8.34</v>
      </c>
      <c r="I118" s="796"/>
    </row>
    <row r="119" spans="1:9" ht="22.5">
      <c r="A119" s="793"/>
      <c r="B119" s="798" t="s">
        <v>862</v>
      </c>
      <c r="C119" s="329" t="s">
        <v>863</v>
      </c>
      <c r="D119" s="323">
        <v>8.33</v>
      </c>
      <c r="E119" s="324">
        <v>186</v>
      </c>
      <c r="F119" s="325">
        <v>234</v>
      </c>
      <c r="G119" s="326">
        <v>1</v>
      </c>
      <c r="H119" s="327">
        <f t="shared" si="5"/>
        <v>8.33</v>
      </c>
      <c r="I119" s="796"/>
    </row>
    <row r="120" spans="1:9" ht="22.5">
      <c r="A120" s="793"/>
      <c r="B120" s="814"/>
      <c r="C120" s="329" t="s">
        <v>864</v>
      </c>
      <c r="D120" s="323">
        <v>8.33</v>
      </c>
      <c r="E120" s="324">
        <v>2918</v>
      </c>
      <c r="F120" s="325">
        <v>4852</v>
      </c>
      <c r="G120" s="326">
        <v>1</v>
      </c>
      <c r="H120" s="327">
        <f t="shared" si="5"/>
        <v>8.33</v>
      </c>
      <c r="I120" s="796"/>
    </row>
    <row r="121" spans="1:9" ht="45">
      <c r="A121" s="793"/>
      <c r="B121" s="329" t="s">
        <v>865</v>
      </c>
      <c r="C121" s="329" t="s">
        <v>866</v>
      </c>
      <c r="D121" s="323">
        <v>8.33</v>
      </c>
      <c r="E121" s="324">
        <v>1</v>
      </c>
      <c r="F121" s="325">
        <v>1</v>
      </c>
      <c r="G121" s="326">
        <v>1</v>
      </c>
      <c r="H121" s="327">
        <f t="shared" si="5"/>
        <v>8.33</v>
      </c>
      <c r="I121" s="796"/>
    </row>
    <row r="122" spans="1:9" ht="78.75">
      <c r="A122" s="793"/>
      <c r="B122" s="329" t="s">
        <v>867</v>
      </c>
      <c r="C122" s="329" t="s">
        <v>868</v>
      </c>
      <c r="D122" s="323">
        <v>8.33</v>
      </c>
      <c r="E122" s="324">
        <v>2</v>
      </c>
      <c r="F122" s="325">
        <v>1</v>
      </c>
      <c r="G122" s="326">
        <v>0.5</v>
      </c>
      <c r="H122" s="327">
        <f t="shared" si="5"/>
        <v>4.165</v>
      </c>
      <c r="I122" s="796"/>
    </row>
    <row r="123" spans="1:9" ht="45">
      <c r="A123" s="793"/>
      <c r="B123" s="329" t="s">
        <v>869</v>
      </c>
      <c r="C123" s="329" t="s">
        <v>870</v>
      </c>
      <c r="D123" s="323">
        <v>8.33</v>
      </c>
      <c r="E123" s="324">
        <v>4</v>
      </c>
      <c r="F123" s="325">
        <v>3</v>
      </c>
      <c r="G123" s="326">
        <v>0.75</v>
      </c>
      <c r="H123" s="327">
        <f t="shared" si="5"/>
        <v>6.2475000000000005</v>
      </c>
      <c r="I123" s="796"/>
    </row>
    <row r="124" spans="1:9" ht="67.5">
      <c r="A124" s="793"/>
      <c r="B124" s="329" t="s">
        <v>871</v>
      </c>
      <c r="C124" s="329" t="s">
        <v>872</v>
      </c>
      <c r="D124" s="323">
        <v>8.33</v>
      </c>
      <c r="E124" s="324">
        <v>10</v>
      </c>
      <c r="F124" s="325">
        <v>12</v>
      </c>
      <c r="G124" s="326">
        <v>1</v>
      </c>
      <c r="H124" s="327">
        <f t="shared" si="5"/>
        <v>8.33</v>
      </c>
      <c r="I124" s="796"/>
    </row>
    <row r="125" spans="1:9" ht="22.5">
      <c r="A125" s="793"/>
      <c r="B125" s="329" t="s">
        <v>873</v>
      </c>
      <c r="C125" s="329" t="s">
        <v>874</v>
      </c>
      <c r="D125" s="323">
        <v>8.33</v>
      </c>
      <c r="E125" s="324">
        <v>40</v>
      </c>
      <c r="F125" s="325">
        <v>37</v>
      </c>
      <c r="G125" s="326">
        <v>0.92500000000000004</v>
      </c>
      <c r="H125" s="327">
        <f t="shared" si="5"/>
        <v>7.7052500000000004</v>
      </c>
      <c r="I125" s="796"/>
    </row>
    <row r="126" spans="1:9" ht="33.75">
      <c r="A126" s="793"/>
      <c r="B126" s="329" t="s">
        <v>875</v>
      </c>
      <c r="C126" s="329" t="s">
        <v>876</v>
      </c>
      <c r="D126" s="323">
        <v>8.33</v>
      </c>
      <c r="E126" s="324">
        <v>3</v>
      </c>
      <c r="F126" s="325">
        <v>2</v>
      </c>
      <c r="G126" s="326">
        <v>0.66666666666666663</v>
      </c>
      <c r="H126" s="327">
        <f t="shared" si="5"/>
        <v>5.5533333333333328</v>
      </c>
      <c r="I126" s="797"/>
    </row>
    <row r="127" spans="1:9">
      <c r="A127" s="815" t="s">
        <v>877</v>
      </c>
      <c r="B127" s="816"/>
      <c r="C127" s="816"/>
      <c r="D127" s="816"/>
      <c r="E127" s="816"/>
      <c r="F127" s="816"/>
      <c r="G127" s="816"/>
      <c r="H127" s="816"/>
      <c r="I127" s="817"/>
    </row>
    <row r="128" spans="1:9" ht="22.5">
      <c r="A128" s="792" t="s">
        <v>693</v>
      </c>
      <c r="B128" s="328" t="s">
        <v>878</v>
      </c>
      <c r="C128" s="329" t="s">
        <v>879</v>
      </c>
      <c r="D128" s="323">
        <v>4</v>
      </c>
      <c r="E128" s="324">
        <v>241848</v>
      </c>
      <c r="F128" s="325">
        <v>272263.59999999998</v>
      </c>
      <c r="G128" s="326">
        <v>1</v>
      </c>
      <c r="H128" s="327">
        <f>+G128*D128</f>
        <v>4</v>
      </c>
      <c r="I128" s="796">
        <f>+SUM(H128:H152)</f>
        <v>91.779425017742156</v>
      </c>
    </row>
    <row r="129" spans="1:9" ht="22.5">
      <c r="A129" s="793"/>
      <c r="B129" s="812" t="s">
        <v>880</v>
      </c>
      <c r="C129" s="329" t="s">
        <v>881</v>
      </c>
      <c r="D129" s="323">
        <v>4</v>
      </c>
      <c r="E129" s="324">
        <v>353</v>
      </c>
      <c r="F129" s="325">
        <v>605</v>
      </c>
      <c r="G129" s="326">
        <v>1</v>
      </c>
      <c r="H129" s="327">
        <f t="shared" ref="H129:H152" si="6">+G129*D129</f>
        <v>4</v>
      </c>
      <c r="I129" s="796"/>
    </row>
    <row r="130" spans="1:9" ht="33.75">
      <c r="A130" s="793"/>
      <c r="B130" s="813"/>
      <c r="C130" s="329" t="s">
        <v>882</v>
      </c>
      <c r="D130" s="323">
        <v>4</v>
      </c>
      <c r="E130" s="324">
        <v>670</v>
      </c>
      <c r="F130" s="325">
        <v>778</v>
      </c>
      <c r="G130" s="326">
        <v>1</v>
      </c>
      <c r="H130" s="327">
        <f t="shared" si="6"/>
        <v>4</v>
      </c>
      <c r="I130" s="796"/>
    </row>
    <row r="131" spans="1:9">
      <c r="A131" s="793"/>
      <c r="B131" s="798" t="s">
        <v>883</v>
      </c>
      <c r="C131" s="329" t="s">
        <v>884</v>
      </c>
      <c r="D131" s="323">
        <v>4</v>
      </c>
      <c r="E131" s="324">
        <v>1</v>
      </c>
      <c r="F131" s="325">
        <v>1</v>
      </c>
      <c r="G131" s="326">
        <v>1</v>
      </c>
      <c r="H131" s="327">
        <f t="shared" si="6"/>
        <v>4</v>
      </c>
      <c r="I131" s="796"/>
    </row>
    <row r="132" spans="1:9" ht="22.5">
      <c r="A132" s="793"/>
      <c r="B132" s="798"/>
      <c r="C132" s="329" t="s">
        <v>885</v>
      </c>
      <c r="D132" s="323">
        <v>4</v>
      </c>
      <c r="E132" s="324">
        <v>15</v>
      </c>
      <c r="F132" s="325">
        <v>47</v>
      </c>
      <c r="G132" s="326">
        <v>1</v>
      </c>
      <c r="H132" s="327">
        <f t="shared" si="6"/>
        <v>4</v>
      </c>
      <c r="I132" s="796"/>
    </row>
    <row r="133" spans="1:9" ht="22.5">
      <c r="A133" s="793"/>
      <c r="B133" s="798"/>
      <c r="C133" s="329" t="s">
        <v>886</v>
      </c>
      <c r="D133" s="323">
        <v>4</v>
      </c>
      <c r="E133" s="324">
        <v>15</v>
      </c>
      <c r="F133" s="325">
        <v>14</v>
      </c>
      <c r="G133" s="326">
        <v>0.93333333333333335</v>
      </c>
      <c r="H133" s="327">
        <f t="shared" si="6"/>
        <v>3.7333333333333334</v>
      </c>
      <c r="I133" s="796"/>
    </row>
    <row r="134" spans="1:9" ht="22.5">
      <c r="A134" s="793"/>
      <c r="B134" s="798" t="s">
        <v>887</v>
      </c>
      <c r="C134" s="329" t="s">
        <v>888</v>
      </c>
      <c r="D134" s="323">
        <v>4</v>
      </c>
      <c r="E134" s="324">
        <v>597.75</v>
      </c>
      <c r="F134" s="325">
        <v>371</v>
      </c>
      <c r="G134" s="326">
        <v>0.62066081137599327</v>
      </c>
      <c r="H134" s="327">
        <f t="shared" si="6"/>
        <v>2.4826432455039731</v>
      </c>
      <c r="I134" s="796"/>
    </row>
    <row r="135" spans="1:9" ht="22.5">
      <c r="A135" s="793"/>
      <c r="B135" s="798"/>
      <c r="C135" s="329" t="s">
        <v>889</v>
      </c>
      <c r="D135" s="323">
        <v>4</v>
      </c>
      <c r="E135" s="324">
        <v>5970</v>
      </c>
      <c r="F135" s="325">
        <v>7796</v>
      </c>
      <c r="G135" s="326">
        <v>1</v>
      </c>
      <c r="H135" s="327">
        <f t="shared" si="6"/>
        <v>4</v>
      </c>
      <c r="I135" s="796"/>
    </row>
    <row r="136" spans="1:9" ht="22.5">
      <c r="A136" s="793"/>
      <c r="B136" s="798" t="s">
        <v>890</v>
      </c>
      <c r="C136" s="329" t="s">
        <v>891</v>
      </c>
      <c r="D136" s="323">
        <v>4</v>
      </c>
      <c r="E136" s="324">
        <v>1</v>
      </c>
      <c r="F136" s="325">
        <v>1</v>
      </c>
      <c r="G136" s="326">
        <v>1</v>
      </c>
      <c r="H136" s="327">
        <f t="shared" si="6"/>
        <v>4</v>
      </c>
      <c r="I136" s="796"/>
    </row>
    <row r="137" spans="1:9" ht="22.5">
      <c r="A137" s="793"/>
      <c r="B137" s="798"/>
      <c r="C137" s="329" t="s">
        <v>892</v>
      </c>
      <c r="D137" s="323">
        <v>4</v>
      </c>
      <c r="E137" s="324">
        <v>18</v>
      </c>
      <c r="F137" s="325">
        <v>5</v>
      </c>
      <c r="G137" s="326">
        <v>0.27777777777777779</v>
      </c>
      <c r="H137" s="327">
        <f t="shared" si="6"/>
        <v>1.1111111111111112</v>
      </c>
      <c r="I137" s="796"/>
    </row>
    <row r="138" spans="1:9" ht="33.75">
      <c r="A138" s="793"/>
      <c r="B138" s="798"/>
      <c r="C138" s="329" t="s">
        <v>893</v>
      </c>
      <c r="D138" s="323">
        <v>4</v>
      </c>
      <c r="E138" s="324">
        <v>17</v>
      </c>
      <c r="F138" s="325">
        <v>53</v>
      </c>
      <c r="G138" s="326">
        <v>1</v>
      </c>
      <c r="H138" s="327">
        <f t="shared" si="6"/>
        <v>4</v>
      </c>
      <c r="I138" s="796"/>
    </row>
    <row r="139" spans="1:9" ht="22.5">
      <c r="A139" s="793"/>
      <c r="B139" s="798" t="s">
        <v>894</v>
      </c>
      <c r="C139" s="329" t="s">
        <v>895</v>
      </c>
      <c r="D139" s="323">
        <v>4</v>
      </c>
      <c r="E139" s="324">
        <v>366</v>
      </c>
      <c r="F139" s="325">
        <v>462</v>
      </c>
      <c r="G139" s="326">
        <v>1</v>
      </c>
      <c r="H139" s="327">
        <f t="shared" si="6"/>
        <v>4</v>
      </c>
      <c r="I139" s="796"/>
    </row>
    <row r="140" spans="1:9" ht="33.75">
      <c r="A140" s="793"/>
      <c r="B140" s="798"/>
      <c r="C140" s="329" t="s">
        <v>896</v>
      </c>
      <c r="D140" s="323">
        <v>4</v>
      </c>
      <c r="E140" s="324">
        <v>5883</v>
      </c>
      <c r="F140" s="325">
        <v>9708</v>
      </c>
      <c r="G140" s="326">
        <v>1</v>
      </c>
      <c r="H140" s="327">
        <f t="shared" si="6"/>
        <v>4</v>
      </c>
      <c r="I140" s="796"/>
    </row>
    <row r="141" spans="1:9" ht="22.5">
      <c r="A141" s="793"/>
      <c r="B141" s="328" t="s">
        <v>897</v>
      </c>
      <c r="C141" s="329" t="s">
        <v>898</v>
      </c>
      <c r="D141" s="323">
        <v>4</v>
      </c>
      <c r="E141" s="324">
        <v>991</v>
      </c>
      <c r="F141" s="325">
        <v>919</v>
      </c>
      <c r="G141" s="326">
        <v>0.92734611503531783</v>
      </c>
      <c r="H141" s="327">
        <f t="shared" si="6"/>
        <v>3.7093844601412713</v>
      </c>
      <c r="I141" s="796"/>
    </row>
    <row r="142" spans="1:9" ht="22.5">
      <c r="A142" s="793"/>
      <c r="B142" s="328" t="s">
        <v>899</v>
      </c>
      <c r="C142" s="329" t="s">
        <v>900</v>
      </c>
      <c r="D142" s="323">
        <v>4</v>
      </c>
      <c r="E142" s="324">
        <v>2124</v>
      </c>
      <c r="F142" s="325">
        <v>2275</v>
      </c>
      <c r="G142" s="326">
        <v>1</v>
      </c>
      <c r="H142" s="327">
        <f t="shared" si="6"/>
        <v>4</v>
      </c>
      <c r="I142" s="796"/>
    </row>
    <row r="143" spans="1:9" ht="33.75">
      <c r="A143" s="793"/>
      <c r="B143" s="328" t="s">
        <v>901</v>
      </c>
      <c r="C143" s="329" t="s">
        <v>902</v>
      </c>
      <c r="D143" s="323">
        <v>4</v>
      </c>
      <c r="E143" s="324">
        <v>47</v>
      </c>
      <c r="F143" s="325">
        <v>40</v>
      </c>
      <c r="G143" s="326">
        <v>0.85106382978723405</v>
      </c>
      <c r="H143" s="327">
        <f t="shared" si="6"/>
        <v>3.4042553191489362</v>
      </c>
      <c r="I143" s="796"/>
    </row>
    <row r="144" spans="1:9" ht="22.5">
      <c r="A144" s="793"/>
      <c r="B144" s="798" t="s">
        <v>903</v>
      </c>
      <c r="C144" s="329" t="s">
        <v>904</v>
      </c>
      <c r="D144" s="323">
        <v>4</v>
      </c>
      <c r="E144" s="324">
        <v>45</v>
      </c>
      <c r="F144" s="325">
        <v>49</v>
      </c>
      <c r="G144" s="326">
        <v>1</v>
      </c>
      <c r="H144" s="327">
        <f t="shared" si="6"/>
        <v>4</v>
      </c>
      <c r="I144" s="796"/>
    </row>
    <row r="145" spans="1:9" ht="22.5">
      <c r="A145" s="793"/>
      <c r="B145" s="798"/>
      <c r="C145" s="329" t="s">
        <v>905</v>
      </c>
      <c r="D145" s="323">
        <v>4</v>
      </c>
      <c r="E145" s="324">
        <v>523</v>
      </c>
      <c r="F145" s="325">
        <v>648</v>
      </c>
      <c r="G145" s="326">
        <v>1</v>
      </c>
      <c r="H145" s="327">
        <f t="shared" si="6"/>
        <v>4</v>
      </c>
      <c r="I145" s="796"/>
    </row>
    <row r="146" spans="1:9" ht="22.5">
      <c r="A146" s="793"/>
      <c r="B146" s="798" t="s">
        <v>906</v>
      </c>
      <c r="C146" s="329" t="s">
        <v>907</v>
      </c>
      <c r="D146" s="323">
        <v>4</v>
      </c>
      <c r="E146" s="324">
        <v>197</v>
      </c>
      <c r="F146" s="325">
        <v>276</v>
      </c>
      <c r="G146" s="326">
        <v>1</v>
      </c>
      <c r="H146" s="327">
        <f t="shared" si="6"/>
        <v>4</v>
      </c>
      <c r="I146" s="796"/>
    </row>
    <row r="147" spans="1:9" ht="22.5">
      <c r="A147" s="793"/>
      <c r="B147" s="798"/>
      <c r="C147" s="329" t="s">
        <v>908</v>
      </c>
      <c r="D147" s="323">
        <v>4</v>
      </c>
      <c r="E147" s="324">
        <v>3106</v>
      </c>
      <c r="F147" s="325">
        <v>3930</v>
      </c>
      <c r="G147" s="326">
        <v>1</v>
      </c>
      <c r="H147" s="327">
        <f t="shared" si="6"/>
        <v>4</v>
      </c>
      <c r="I147" s="796"/>
    </row>
    <row r="148" spans="1:9" ht="33.75">
      <c r="A148" s="793"/>
      <c r="B148" s="328" t="s">
        <v>909</v>
      </c>
      <c r="C148" s="329" t="s">
        <v>910</v>
      </c>
      <c r="D148" s="323">
        <v>4</v>
      </c>
      <c r="E148" s="324">
        <v>1363</v>
      </c>
      <c r="F148" s="325">
        <v>2015</v>
      </c>
      <c r="G148" s="326">
        <v>1</v>
      </c>
      <c r="H148" s="327">
        <f t="shared" si="6"/>
        <v>4</v>
      </c>
      <c r="I148" s="796"/>
    </row>
    <row r="149" spans="1:9" ht="33.75">
      <c r="A149" s="793"/>
      <c r="B149" s="328" t="s">
        <v>911</v>
      </c>
      <c r="C149" s="329" t="s">
        <v>912</v>
      </c>
      <c r="D149" s="323">
        <v>4</v>
      </c>
      <c r="E149" s="324">
        <v>109</v>
      </c>
      <c r="F149" s="325">
        <v>95</v>
      </c>
      <c r="G149" s="326">
        <v>0.87155963302752293</v>
      </c>
      <c r="H149" s="327">
        <f t="shared" si="6"/>
        <v>3.4862385321100917</v>
      </c>
      <c r="I149" s="796"/>
    </row>
    <row r="150" spans="1:9" ht="22.5">
      <c r="A150" s="793"/>
      <c r="B150" s="798" t="s">
        <v>913</v>
      </c>
      <c r="C150" s="329" t="s">
        <v>914</v>
      </c>
      <c r="D150" s="323">
        <v>4</v>
      </c>
      <c r="E150" s="324">
        <v>244</v>
      </c>
      <c r="F150" s="325">
        <v>235</v>
      </c>
      <c r="G150" s="326">
        <v>0.96311475409836067</v>
      </c>
      <c r="H150" s="327">
        <f t="shared" si="6"/>
        <v>3.8524590163934427</v>
      </c>
      <c r="I150" s="796"/>
    </row>
    <row r="151" spans="1:9" ht="33.75">
      <c r="A151" s="793"/>
      <c r="B151" s="814"/>
      <c r="C151" s="329" t="s">
        <v>915</v>
      </c>
      <c r="D151" s="323">
        <v>4</v>
      </c>
      <c r="E151" s="324">
        <v>3254</v>
      </c>
      <c r="F151" s="325">
        <v>5035</v>
      </c>
      <c r="G151" s="326">
        <v>1</v>
      </c>
      <c r="H151" s="327">
        <f t="shared" si="6"/>
        <v>4</v>
      </c>
      <c r="I151" s="796"/>
    </row>
    <row r="152" spans="1:9" ht="56.25">
      <c r="A152" s="794"/>
      <c r="B152" s="329" t="s">
        <v>916</v>
      </c>
      <c r="C152" s="329" t="s">
        <v>917</v>
      </c>
      <c r="D152" s="323">
        <v>4</v>
      </c>
      <c r="E152" s="324">
        <v>2</v>
      </c>
      <c r="F152" s="325">
        <v>1</v>
      </c>
      <c r="G152" s="326">
        <v>0.5</v>
      </c>
      <c r="H152" s="327">
        <f t="shared" si="6"/>
        <v>2</v>
      </c>
      <c r="I152" s="797"/>
    </row>
    <row r="153" spans="1:9">
      <c r="A153" s="789" t="s">
        <v>918</v>
      </c>
      <c r="B153" s="790"/>
      <c r="C153" s="790"/>
      <c r="D153" s="790"/>
      <c r="E153" s="790"/>
      <c r="F153" s="790"/>
      <c r="G153" s="790"/>
      <c r="H153" s="790"/>
      <c r="I153" s="791"/>
    </row>
    <row r="154" spans="1:9" ht="90">
      <c r="A154" s="792" t="s">
        <v>919</v>
      </c>
      <c r="B154" s="331" t="s">
        <v>920</v>
      </c>
      <c r="C154" s="329" t="s">
        <v>921</v>
      </c>
      <c r="D154" s="323">
        <v>16.7</v>
      </c>
      <c r="E154" s="324">
        <v>363800</v>
      </c>
      <c r="F154" s="325">
        <v>482731</v>
      </c>
      <c r="G154" s="332">
        <v>1</v>
      </c>
      <c r="H154" s="327">
        <f>+G154*D154</f>
        <v>16.7</v>
      </c>
      <c r="I154" s="795">
        <f>+SUM(H154:H159)</f>
        <v>94.941291666666672</v>
      </c>
    </row>
    <row r="155" spans="1:9" ht="22.5">
      <c r="A155" s="793"/>
      <c r="B155" s="331" t="s">
        <v>922</v>
      </c>
      <c r="C155" s="329" t="s">
        <v>923</v>
      </c>
      <c r="D155" s="323">
        <v>16.7</v>
      </c>
      <c r="E155" s="324">
        <v>20000</v>
      </c>
      <c r="F155" s="325">
        <v>34287</v>
      </c>
      <c r="G155" s="332">
        <v>1</v>
      </c>
      <c r="H155" s="327">
        <f t="shared" ref="H155:H159" si="7">+G155*D155</f>
        <v>16.7</v>
      </c>
      <c r="I155" s="796"/>
    </row>
    <row r="156" spans="1:9" ht="22.5">
      <c r="A156" s="793"/>
      <c r="B156" s="331" t="s">
        <v>924</v>
      </c>
      <c r="C156" s="329" t="s">
        <v>925</v>
      </c>
      <c r="D156" s="323">
        <v>16.7</v>
      </c>
      <c r="E156" s="324">
        <v>2400</v>
      </c>
      <c r="F156" s="325">
        <v>1673</v>
      </c>
      <c r="G156" s="332">
        <v>0.69708333333333339</v>
      </c>
      <c r="H156" s="327">
        <f t="shared" si="7"/>
        <v>11.641291666666667</v>
      </c>
      <c r="I156" s="796"/>
    </row>
    <row r="157" spans="1:9" ht="22.5">
      <c r="A157" s="793"/>
      <c r="B157" s="331" t="s">
        <v>926</v>
      </c>
      <c r="C157" s="329" t="s">
        <v>927</v>
      </c>
      <c r="D157" s="323">
        <v>16.7</v>
      </c>
      <c r="E157" s="324">
        <v>240000</v>
      </c>
      <c r="F157" s="325">
        <v>357246</v>
      </c>
      <c r="G157" s="332">
        <v>1</v>
      </c>
      <c r="H157" s="327">
        <f t="shared" si="7"/>
        <v>16.7</v>
      </c>
      <c r="I157" s="796"/>
    </row>
    <row r="158" spans="1:9" ht="22.5">
      <c r="A158" s="793"/>
      <c r="B158" s="331" t="s">
        <v>928</v>
      </c>
      <c r="C158" s="329" t="s">
        <v>929</v>
      </c>
      <c r="D158" s="323">
        <v>16.600000000000001</v>
      </c>
      <c r="E158" s="324">
        <v>150</v>
      </c>
      <c r="F158" s="325">
        <v>167</v>
      </c>
      <c r="G158" s="332">
        <v>1</v>
      </c>
      <c r="H158" s="327">
        <f t="shared" si="7"/>
        <v>16.600000000000001</v>
      </c>
      <c r="I158" s="796"/>
    </row>
    <row r="159" spans="1:9" ht="22.5">
      <c r="A159" s="794"/>
      <c r="B159" s="331" t="s">
        <v>930</v>
      </c>
      <c r="C159" s="329" t="s">
        <v>931</v>
      </c>
      <c r="D159" s="323">
        <v>16.600000000000001</v>
      </c>
      <c r="E159" s="324">
        <v>4800</v>
      </c>
      <c r="F159" s="325">
        <v>48979</v>
      </c>
      <c r="G159" s="332">
        <v>1</v>
      </c>
      <c r="H159" s="327">
        <f t="shared" si="7"/>
        <v>16.600000000000001</v>
      </c>
      <c r="I159" s="797"/>
    </row>
    <row r="160" spans="1:9">
      <c r="A160" s="789" t="s">
        <v>932</v>
      </c>
      <c r="B160" s="790"/>
      <c r="C160" s="790"/>
      <c r="D160" s="790"/>
      <c r="E160" s="790"/>
      <c r="F160" s="790"/>
      <c r="G160" s="790"/>
      <c r="H160" s="790"/>
      <c r="I160" s="791"/>
    </row>
    <row r="161" spans="1:9" ht="22.5">
      <c r="A161" s="792" t="s">
        <v>733</v>
      </c>
      <c r="B161" s="798" t="s">
        <v>933</v>
      </c>
      <c r="C161" s="329" t="s">
        <v>934</v>
      </c>
      <c r="D161" s="323">
        <v>9.1</v>
      </c>
      <c r="E161" s="324">
        <v>1122</v>
      </c>
      <c r="F161" s="325">
        <v>1079</v>
      </c>
      <c r="G161" s="332">
        <v>0.96167557932263814</v>
      </c>
      <c r="H161" s="327">
        <f>+G161*D161</f>
        <v>8.751247771836006</v>
      </c>
      <c r="I161" s="795">
        <f>+SUM(H161:H173)</f>
        <v>95.129137811641399</v>
      </c>
    </row>
    <row r="162" spans="1:9" ht="22.5">
      <c r="A162" s="793"/>
      <c r="B162" s="798"/>
      <c r="C162" s="329" t="s">
        <v>935</v>
      </c>
      <c r="D162" s="323">
        <v>9.09</v>
      </c>
      <c r="E162" s="324">
        <v>4730</v>
      </c>
      <c r="F162" s="325">
        <v>5501</v>
      </c>
      <c r="G162" s="332">
        <v>1</v>
      </c>
      <c r="H162" s="327">
        <f t="shared" ref="H162:H173" si="8">+G162*D162</f>
        <v>9.09</v>
      </c>
      <c r="I162" s="796"/>
    </row>
    <row r="163" spans="1:9" ht="22.5">
      <c r="A163" s="793"/>
      <c r="B163" s="812" t="s">
        <v>936</v>
      </c>
      <c r="C163" s="329" t="s">
        <v>937</v>
      </c>
      <c r="D163" s="802">
        <v>9.09</v>
      </c>
      <c r="E163" s="804">
        <v>1</v>
      </c>
      <c r="F163" s="325">
        <v>1982</v>
      </c>
      <c r="G163" s="810">
        <v>0.98839556004036322</v>
      </c>
      <c r="H163" s="808">
        <f t="shared" si="8"/>
        <v>8.9845156407669009</v>
      </c>
      <c r="I163" s="796"/>
    </row>
    <row r="164" spans="1:9" ht="22.5">
      <c r="A164" s="793"/>
      <c r="B164" s="813"/>
      <c r="C164" s="329" t="s">
        <v>938</v>
      </c>
      <c r="D164" s="803"/>
      <c r="E164" s="805"/>
      <c r="F164" s="325">
        <v>1959</v>
      </c>
      <c r="G164" s="811"/>
      <c r="H164" s="809"/>
      <c r="I164" s="796"/>
    </row>
    <row r="165" spans="1:9" ht="33.75">
      <c r="A165" s="793"/>
      <c r="B165" s="801" t="s">
        <v>939</v>
      </c>
      <c r="C165" s="329" t="s">
        <v>940</v>
      </c>
      <c r="D165" s="802">
        <v>9.09</v>
      </c>
      <c r="E165" s="804">
        <v>1</v>
      </c>
      <c r="F165" s="325">
        <v>247</v>
      </c>
      <c r="G165" s="810">
        <v>0.8125</v>
      </c>
      <c r="H165" s="808">
        <f t="shared" si="8"/>
        <v>7.3856250000000001</v>
      </c>
      <c r="I165" s="796"/>
    </row>
    <row r="166" spans="1:9" ht="22.5">
      <c r="A166" s="793"/>
      <c r="B166" s="801"/>
      <c r="C166" s="329" t="s">
        <v>941</v>
      </c>
      <c r="D166" s="803"/>
      <c r="E166" s="805"/>
      <c r="F166" s="325">
        <v>304</v>
      </c>
      <c r="G166" s="811"/>
      <c r="H166" s="809"/>
      <c r="I166" s="796"/>
    </row>
    <row r="167" spans="1:9" ht="22.5">
      <c r="A167" s="793"/>
      <c r="B167" s="328" t="s">
        <v>942</v>
      </c>
      <c r="C167" s="329" t="s">
        <v>943</v>
      </c>
      <c r="D167" s="323">
        <v>9.09</v>
      </c>
      <c r="E167" s="324">
        <v>768</v>
      </c>
      <c r="F167" s="325">
        <v>657</v>
      </c>
      <c r="G167" s="332">
        <v>0.85546875</v>
      </c>
      <c r="H167" s="327">
        <f t="shared" si="8"/>
        <v>7.7762109375000001</v>
      </c>
      <c r="I167" s="796"/>
    </row>
    <row r="168" spans="1:9" ht="33.75">
      <c r="A168" s="793"/>
      <c r="B168" s="801" t="s">
        <v>944</v>
      </c>
      <c r="C168" s="329" t="s">
        <v>945</v>
      </c>
      <c r="D168" s="323">
        <v>9.09</v>
      </c>
      <c r="E168" s="324">
        <v>2</v>
      </c>
      <c r="F168" s="325">
        <v>2</v>
      </c>
      <c r="G168" s="332">
        <v>1</v>
      </c>
      <c r="H168" s="327">
        <f t="shared" si="8"/>
        <v>9.09</v>
      </c>
      <c r="I168" s="796"/>
    </row>
    <row r="169" spans="1:9" ht="22.5">
      <c r="A169" s="793"/>
      <c r="B169" s="801"/>
      <c r="C169" s="329" t="s">
        <v>946</v>
      </c>
      <c r="D169" s="323">
        <v>9.09</v>
      </c>
      <c r="E169" s="324">
        <v>1</v>
      </c>
      <c r="F169" s="325">
        <v>1</v>
      </c>
      <c r="G169" s="332">
        <v>1</v>
      </c>
      <c r="H169" s="327">
        <f t="shared" si="8"/>
        <v>9.09</v>
      </c>
      <c r="I169" s="796"/>
    </row>
    <row r="170" spans="1:9" ht="33.75">
      <c r="A170" s="793"/>
      <c r="B170" s="328" t="s">
        <v>947</v>
      </c>
      <c r="C170" s="329" t="s">
        <v>948</v>
      </c>
      <c r="D170" s="323">
        <v>9.09</v>
      </c>
      <c r="E170" s="324">
        <v>52</v>
      </c>
      <c r="F170" s="325">
        <v>48</v>
      </c>
      <c r="G170" s="332">
        <v>0.92307692307692313</v>
      </c>
      <c r="H170" s="327">
        <f t="shared" si="8"/>
        <v>8.3907692307692319</v>
      </c>
      <c r="I170" s="796"/>
    </row>
    <row r="171" spans="1:9" ht="45">
      <c r="A171" s="793"/>
      <c r="B171" s="328" t="s">
        <v>949</v>
      </c>
      <c r="C171" s="329" t="s">
        <v>950</v>
      </c>
      <c r="D171" s="323">
        <v>9.09</v>
      </c>
      <c r="E171" s="324">
        <v>52</v>
      </c>
      <c r="F171" s="325">
        <v>48</v>
      </c>
      <c r="G171" s="332">
        <v>0.92307692307692313</v>
      </c>
      <c r="H171" s="327">
        <f t="shared" si="8"/>
        <v>8.3907692307692319</v>
      </c>
      <c r="I171" s="796"/>
    </row>
    <row r="172" spans="1:9" ht="33.75">
      <c r="A172" s="793"/>
      <c r="B172" s="801" t="s">
        <v>951</v>
      </c>
      <c r="C172" s="329" t="s">
        <v>952</v>
      </c>
      <c r="D172" s="323">
        <v>9.09</v>
      </c>
      <c r="E172" s="324">
        <v>5</v>
      </c>
      <c r="F172" s="325">
        <v>7</v>
      </c>
      <c r="G172" s="332">
        <v>1</v>
      </c>
      <c r="H172" s="327">
        <f t="shared" si="8"/>
        <v>9.09</v>
      </c>
      <c r="I172" s="796"/>
    </row>
    <row r="173" spans="1:9" ht="33.75">
      <c r="A173" s="794"/>
      <c r="B173" s="801"/>
      <c r="C173" s="329" t="s">
        <v>953</v>
      </c>
      <c r="D173" s="323">
        <v>9.09</v>
      </c>
      <c r="E173" s="324">
        <v>50</v>
      </c>
      <c r="F173" s="325">
        <v>183</v>
      </c>
      <c r="G173" s="332">
        <v>1</v>
      </c>
      <c r="H173" s="327">
        <f t="shared" si="8"/>
        <v>9.09</v>
      </c>
      <c r="I173" s="797"/>
    </row>
    <row r="174" spans="1:9">
      <c r="A174" s="789" t="s">
        <v>954</v>
      </c>
      <c r="B174" s="790"/>
      <c r="C174" s="790"/>
      <c r="D174" s="790"/>
      <c r="E174" s="790"/>
      <c r="F174" s="790"/>
      <c r="G174" s="790"/>
      <c r="H174" s="790"/>
      <c r="I174" s="791"/>
    </row>
    <row r="175" spans="1:9" ht="22.5">
      <c r="A175" s="792" t="s">
        <v>955</v>
      </c>
      <c r="B175" s="328" t="s">
        <v>956</v>
      </c>
      <c r="C175" s="329" t="s">
        <v>957</v>
      </c>
      <c r="D175" s="323">
        <v>4.7699999999999996</v>
      </c>
      <c r="E175" s="324">
        <v>597</v>
      </c>
      <c r="F175" s="325">
        <v>878.2</v>
      </c>
      <c r="G175" s="332">
        <v>1</v>
      </c>
      <c r="H175" s="327">
        <f>+G175*D175</f>
        <v>4.7699999999999996</v>
      </c>
      <c r="I175" s="795">
        <f>+SUM(H175:H196)</f>
        <v>96.329295238095256</v>
      </c>
    </row>
    <row r="176" spans="1:9" ht="33.75">
      <c r="A176" s="793"/>
      <c r="B176" s="329" t="s">
        <v>958</v>
      </c>
      <c r="C176" s="329" t="s">
        <v>959</v>
      </c>
      <c r="D176" s="323">
        <v>4.7699999999999996</v>
      </c>
      <c r="E176" s="324">
        <v>9968</v>
      </c>
      <c r="F176" s="325">
        <v>10194</v>
      </c>
      <c r="G176" s="332">
        <v>1</v>
      </c>
      <c r="H176" s="327">
        <f t="shared" ref="H176:H196" si="9">+G176*D176</f>
        <v>4.7699999999999996</v>
      </c>
      <c r="I176" s="796"/>
    </row>
    <row r="177" spans="1:9" ht="45">
      <c r="A177" s="793"/>
      <c r="B177" s="329" t="s">
        <v>960</v>
      </c>
      <c r="C177" s="329" t="s">
        <v>961</v>
      </c>
      <c r="D177" s="323">
        <v>4.7699999999999996</v>
      </c>
      <c r="E177" s="324">
        <v>11615</v>
      </c>
      <c r="F177" s="325">
        <v>14552</v>
      </c>
      <c r="G177" s="332">
        <v>1</v>
      </c>
      <c r="H177" s="327">
        <f t="shared" si="9"/>
        <v>4.7699999999999996</v>
      </c>
      <c r="I177" s="796"/>
    </row>
    <row r="178" spans="1:9" ht="67.5">
      <c r="A178" s="793"/>
      <c r="B178" s="328" t="s">
        <v>962</v>
      </c>
      <c r="C178" s="329" t="s">
        <v>963</v>
      </c>
      <c r="D178" s="323">
        <v>4.7699999999999996</v>
      </c>
      <c r="E178" s="324">
        <v>46</v>
      </c>
      <c r="F178" s="325">
        <v>47</v>
      </c>
      <c r="G178" s="332">
        <v>1</v>
      </c>
      <c r="H178" s="327">
        <f t="shared" si="9"/>
        <v>4.7699999999999996</v>
      </c>
      <c r="I178" s="796"/>
    </row>
    <row r="179" spans="1:9" ht="22.5">
      <c r="A179" s="793"/>
      <c r="B179" s="801" t="s">
        <v>964</v>
      </c>
      <c r="C179" s="329" t="s">
        <v>965</v>
      </c>
      <c r="D179" s="323">
        <v>4.76</v>
      </c>
      <c r="E179" s="324">
        <v>252</v>
      </c>
      <c r="F179" s="325">
        <v>296</v>
      </c>
      <c r="G179" s="332">
        <v>1</v>
      </c>
      <c r="H179" s="327">
        <f t="shared" si="9"/>
        <v>4.76</v>
      </c>
      <c r="I179" s="796"/>
    </row>
    <row r="180" spans="1:9">
      <c r="A180" s="793"/>
      <c r="B180" s="801"/>
      <c r="C180" s="329" t="s">
        <v>966</v>
      </c>
      <c r="D180" s="323">
        <v>4.76</v>
      </c>
      <c r="E180" s="324">
        <v>17</v>
      </c>
      <c r="F180" s="325">
        <v>22</v>
      </c>
      <c r="G180" s="332">
        <v>1</v>
      </c>
      <c r="H180" s="327">
        <f t="shared" si="9"/>
        <v>4.76</v>
      </c>
      <c r="I180" s="796"/>
    </row>
    <row r="181" spans="1:9" ht="22.5">
      <c r="A181" s="793"/>
      <c r="B181" s="801" t="s">
        <v>967</v>
      </c>
      <c r="C181" s="329" t="s">
        <v>968</v>
      </c>
      <c r="D181" s="323">
        <v>4.76</v>
      </c>
      <c r="E181" s="324">
        <v>249</v>
      </c>
      <c r="F181" s="325">
        <v>447</v>
      </c>
      <c r="G181" s="332">
        <v>1</v>
      </c>
      <c r="H181" s="327">
        <f t="shared" si="9"/>
        <v>4.76</v>
      </c>
      <c r="I181" s="796"/>
    </row>
    <row r="182" spans="1:9" ht="22.5">
      <c r="A182" s="793"/>
      <c r="B182" s="801"/>
      <c r="C182" s="329" t="s">
        <v>969</v>
      </c>
      <c r="D182" s="323">
        <v>4.76</v>
      </c>
      <c r="E182" s="324">
        <v>196</v>
      </c>
      <c r="F182" s="325">
        <v>152</v>
      </c>
      <c r="G182" s="332">
        <v>0.77551020408163263</v>
      </c>
      <c r="H182" s="327">
        <f t="shared" si="9"/>
        <v>3.6914285714285713</v>
      </c>
      <c r="I182" s="796"/>
    </row>
    <row r="183" spans="1:9" ht="22.5">
      <c r="A183" s="793"/>
      <c r="B183" s="801"/>
      <c r="C183" s="329" t="s">
        <v>970</v>
      </c>
      <c r="D183" s="323">
        <v>4.76</v>
      </c>
      <c r="E183" s="324">
        <v>181</v>
      </c>
      <c r="F183" s="325">
        <v>181</v>
      </c>
      <c r="G183" s="332">
        <v>1</v>
      </c>
      <c r="H183" s="327">
        <f t="shared" si="9"/>
        <v>4.76</v>
      </c>
      <c r="I183" s="796"/>
    </row>
    <row r="184" spans="1:9" ht="22.5">
      <c r="A184" s="793"/>
      <c r="B184" s="801"/>
      <c r="C184" s="329" t="s">
        <v>971</v>
      </c>
      <c r="D184" s="323">
        <v>4.76</v>
      </c>
      <c r="E184" s="324">
        <v>192</v>
      </c>
      <c r="F184" s="325">
        <v>206</v>
      </c>
      <c r="G184" s="332">
        <v>1</v>
      </c>
      <c r="H184" s="327">
        <f t="shared" si="9"/>
        <v>4.76</v>
      </c>
      <c r="I184" s="796"/>
    </row>
    <row r="185" spans="1:9">
      <c r="A185" s="793"/>
      <c r="B185" s="801" t="s">
        <v>972</v>
      </c>
      <c r="C185" s="329" t="s">
        <v>973</v>
      </c>
      <c r="D185" s="323">
        <v>4.76</v>
      </c>
      <c r="E185" s="324">
        <v>100</v>
      </c>
      <c r="F185" s="325">
        <v>99</v>
      </c>
      <c r="G185" s="332">
        <v>0.99</v>
      </c>
      <c r="H185" s="327">
        <f t="shared" si="9"/>
        <v>4.7123999999999997</v>
      </c>
      <c r="I185" s="796"/>
    </row>
    <row r="186" spans="1:9" ht="22.5">
      <c r="A186" s="793"/>
      <c r="B186" s="801"/>
      <c r="C186" s="329" t="s">
        <v>974</v>
      </c>
      <c r="D186" s="323">
        <v>4.76</v>
      </c>
      <c r="E186" s="324">
        <v>300</v>
      </c>
      <c r="F186" s="325">
        <v>289</v>
      </c>
      <c r="G186" s="332">
        <v>0.96333333333333337</v>
      </c>
      <c r="H186" s="327">
        <f t="shared" si="9"/>
        <v>4.585466666666667</v>
      </c>
      <c r="I186" s="796"/>
    </row>
    <row r="187" spans="1:9" ht="22.5">
      <c r="A187" s="793"/>
      <c r="B187" s="801"/>
      <c r="C187" s="329" t="s">
        <v>975</v>
      </c>
      <c r="D187" s="323">
        <v>4.76</v>
      </c>
      <c r="E187" s="324">
        <v>77</v>
      </c>
      <c r="F187" s="325">
        <v>77</v>
      </c>
      <c r="G187" s="332">
        <v>1</v>
      </c>
      <c r="H187" s="327">
        <f t="shared" si="9"/>
        <v>4.76</v>
      </c>
      <c r="I187" s="796"/>
    </row>
    <row r="188" spans="1:9" ht="22.5">
      <c r="A188" s="793"/>
      <c r="B188" s="801" t="s">
        <v>976</v>
      </c>
      <c r="C188" s="329" t="s">
        <v>977</v>
      </c>
      <c r="D188" s="802">
        <v>4.76</v>
      </c>
      <c r="E188" s="804">
        <v>1</v>
      </c>
      <c r="F188" s="325">
        <v>161</v>
      </c>
      <c r="G188" s="806">
        <v>1</v>
      </c>
      <c r="H188" s="808">
        <f t="shared" si="9"/>
        <v>4.76</v>
      </c>
      <c r="I188" s="796"/>
    </row>
    <row r="189" spans="1:9" ht="22.5">
      <c r="A189" s="793"/>
      <c r="B189" s="801"/>
      <c r="C189" s="329" t="s">
        <v>978</v>
      </c>
      <c r="D189" s="803"/>
      <c r="E189" s="805"/>
      <c r="F189" s="325">
        <v>130</v>
      </c>
      <c r="G189" s="807"/>
      <c r="H189" s="809"/>
      <c r="I189" s="796"/>
    </row>
    <row r="190" spans="1:9" ht="56.25">
      <c r="A190" s="793"/>
      <c r="B190" s="328" t="s">
        <v>979</v>
      </c>
      <c r="C190" s="329" t="s">
        <v>980</v>
      </c>
      <c r="D190" s="323">
        <v>4.76</v>
      </c>
      <c r="E190" s="324">
        <v>5</v>
      </c>
      <c r="F190" s="325">
        <v>5</v>
      </c>
      <c r="G190" s="332">
        <v>1</v>
      </c>
      <c r="H190" s="327">
        <f t="shared" si="9"/>
        <v>4.76</v>
      </c>
      <c r="I190" s="796"/>
    </row>
    <row r="191" spans="1:9" ht="33.75">
      <c r="A191" s="793"/>
      <c r="B191" s="328" t="s">
        <v>981</v>
      </c>
      <c r="C191" s="329" t="s">
        <v>982</v>
      </c>
      <c r="D191" s="323">
        <v>4.76</v>
      </c>
      <c r="E191" s="324">
        <v>2</v>
      </c>
      <c r="F191" s="325">
        <v>2</v>
      </c>
      <c r="G191" s="332">
        <v>1</v>
      </c>
      <c r="H191" s="327">
        <f t="shared" si="9"/>
        <v>4.76</v>
      </c>
      <c r="I191" s="796"/>
    </row>
    <row r="192" spans="1:9" ht="78.75">
      <c r="A192" s="793"/>
      <c r="B192" s="328" t="s">
        <v>983</v>
      </c>
      <c r="C192" s="329" t="s">
        <v>984</v>
      </c>
      <c r="D192" s="323">
        <v>4.76</v>
      </c>
      <c r="E192" s="324">
        <v>6</v>
      </c>
      <c r="F192" s="325">
        <v>3</v>
      </c>
      <c r="G192" s="332">
        <v>0.5</v>
      </c>
      <c r="H192" s="327">
        <f t="shared" si="9"/>
        <v>2.38</v>
      </c>
      <c r="I192" s="796"/>
    </row>
    <row r="193" spans="1:9" ht="56.25">
      <c r="A193" s="793"/>
      <c r="B193" s="328" t="s">
        <v>985</v>
      </c>
      <c r="C193" s="329" t="s">
        <v>986</v>
      </c>
      <c r="D193" s="323">
        <v>4.76</v>
      </c>
      <c r="E193" s="324">
        <v>20</v>
      </c>
      <c r="F193" s="325">
        <v>27</v>
      </c>
      <c r="G193" s="332">
        <v>1</v>
      </c>
      <c r="H193" s="327">
        <f t="shared" si="9"/>
        <v>4.76</v>
      </c>
      <c r="I193" s="796"/>
    </row>
    <row r="194" spans="1:9" ht="45">
      <c r="A194" s="793"/>
      <c r="B194" s="328" t="s">
        <v>987</v>
      </c>
      <c r="C194" s="329" t="s">
        <v>988</v>
      </c>
      <c r="D194" s="323">
        <v>4.76</v>
      </c>
      <c r="E194" s="324">
        <v>8</v>
      </c>
      <c r="F194" s="325">
        <v>8</v>
      </c>
      <c r="G194" s="332">
        <v>1</v>
      </c>
      <c r="H194" s="327">
        <f t="shared" si="9"/>
        <v>4.76</v>
      </c>
      <c r="I194" s="796"/>
    </row>
    <row r="195" spans="1:9" ht="45">
      <c r="A195" s="793"/>
      <c r="B195" s="801" t="s">
        <v>989</v>
      </c>
      <c r="C195" s="329" t="s">
        <v>990</v>
      </c>
      <c r="D195" s="323">
        <v>4.76</v>
      </c>
      <c r="E195" s="324">
        <v>6</v>
      </c>
      <c r="F195" s="325">
        <v>7</v>
      </c>
      <c r="G195" s="332">
        <v>1</v>
      </c>
      <c r="H195" s="327">
        <f t="shared" si="9"/>
        <v>4.76</v>
      </c>
      <c r="I195" s="796"/>
    </row>
    <row r="196" spans="1:9" ht="22.5">
      <c r="A196" s="794"/>
      <c r="B196" s="801"/>
      <c r="C196" s="329" t="s">
        <v>991</v>
      </c>
      <c r="D196" s="323">
        <v>4.76</v>
      </c>
      <c r="E196" s="324">
        <v>10</v>
      </c>
      <c r="F196" s="325">
        <v>10</v>
      </c>
      <c r="G196" s="332">
        <v>1</v>
      </c>
      <c r="H196" s="327">
        <f t="shared" si="9"/>
        <v>4.76</v>
      </c>
      <c r="I196" s="797"/>
    </row>
    <row r="197" spans="1:9">
      <c r="A197" s="789" t="s">
        <v>992</v>
      </c>
      <c r="B197" s="790"/>
      <c r="C197" s="790"/>
      <c r="D197" s="790"/>
      <c r="E197" s="790"/>
      <c r="F197" s="790"/>
      <c r="G197" s="790"/>
      <c r="H197" s="790"/>
      <c r="I197" s="791"/>
    </row>
    <row r="198" spans="1:9" ht="101.25">
      <c r="A198" s="792" t="s">
        <v>955</v>
      </c>
      <c r="B198" s="331" t="s">
        <v>993</v>
      </c>
      <c r="C198" s="329" t="s">
        <v>994</v>
      </c>
      <c r="D198" s="323">
        <v>3.8</v>
      </c>
      <c r="E198" s="324">
        <v>87.4</v>
      </c>
      <c r="F198" s="325">
        <v>110</v>
      </c>
      <c r="G198" s="332">
        <v>1</v>
      </c>
      <c r="H198" s="327">
        <f>+G198*D198</f>
        <v>3.8</v>
      </c>
      <c r="I198" s="795">
        <f>+SUM(H198:H224)</f>
        <v>93.171751188949088</v>
      </c>
    </row>
    <row r="199" spans="1:9" ht="22.5">
      <c r="A199" s="793"/>
      <c r="B199" s="798" t="s">
        <v>995</v>
      </c>
      <c r="C199" s="329" t="s">
        <v>996</v>
      </c>
      <c r="D199" s="323">
        <v>3.7</v>
      </c>
      <c r="E199" s="324">
        <v>1507</v>
      </c>
      <c r="F199" s="325">
        <v>1747</v>
      </c>
      <c r="G199" s="332">
        <v>1</v>
      </c>
      <c r="H199" s="327">
        <f t="shared" ref="H199:H224" si="10">+G199*D199</f>
        <v>3.7</v>
      </c>
      <c r="I199" s="796"/>
    </row>
    <row r="200" spans="1:9" ht="22.5">
      <c r="A200" s="793"/>
      <c r="B200" s="798"/>
      <c r="C200" s="329" t="s">
        <v>997</v>
      </c>
      <c r="D200" s="323">
        <v>3.7</v>
      </c>
      <c r="E200" s="324">
        <v>450</v>
      </c>
      <c r="F200" s="325">
        <v>428</v>
      </c>
      <c r="G200" s="332">
        <v>0.95111111111111113</v>
      </c>
      <c r="H200" s="327">
        <f t="shared" si="10"/>
        <v>3.5191111111111115</v>
      </c>
      <c r="I200" s="796"/>
    </row>
    <row r="201" spans="1:9" ht="22.5">
      <c r="A201" s="793"/>
      <c r="B201" s="798"/>
      <c r="C201" s="329" t="s">
        <v>998</v>
      </c>
      <c r="D201" s="323">
        <v>3.7</v>
      </c>
      <c r="E201" s="324">
        <v>844</v>
      </c>
      <c r="F201" s="325">
        <v>671</v>
      </c>
      <c r="G201" s="332">
        <v>0.79502369668246442</v>
      </c>
      <c r="H201" s="327">
        <f t="shared" si="10"/>
        <v>2.9415876777251184</v>
      </c>
      <c r="I201" s="796"/>
    </row>
    <row r="202" spans="1:9" ht="45">
      <c r="A202" s="793"/>
      <c r="B202" s="328" t="s">
        <v>999</v>
      </c>
      <c r="C202" s="329" t="s">
        <v>1000</v>
      </c>
      <c r="D202" s="323">
        <v>3.7</v>
      </c>
      <c r="E202" s="324">
        <v>149</v>
      </c>
      <c r="F202" s="325">
        <v>151</v>
      </c>
      <c r="G202" s="332">
        <v>1</v>
      </c>
      <c r="H202" s="327">
        <f t="shared" si="10"/>
        <v>3.7</v>
      </c>
      <c r="I202" s="796"/>
    </row>
    <row r="203" spans="1:9" ht="33.75">
      <c r="A203" s="793"/>
      <c r="B203" s="328" t="s">
        <v>1001</v>
      </c>
      <c r="C203" s="329" t="s">
        <v>1002</v>
      </c>
      <c r="D203" s="323">
        <v>3.7</v>
      </c>
      <c r="E203" s="324">
        <v>41</v>
      </c>
      <c r="F203" s="325">
        <v>37</v>
      </c>
      <c r="G203" s="332">
        <v>0.90243902439024393</v>
      </c>
      <c r="H203" s="327">
        <f t="shared" si="10"/>
        <v>3.3390243902439027</v>
      </c>
      <c r="I203" s="796"/>
    </row>
    <row r="204" spans="1:9" ht="45">
      <c r="A204" s="793"/>
      <c r="B204" s="328" t="s">
        <v>1003</v>
      </c>
      <c r="C204" s="329" t="s">
        <v>1004</v>
      </c>
      <c r="D204" s="323">
        <v>3.7</v>
      </c>
      <c r="E204" s="324">
        <v>33</v>
      </c>
      <c r="F204" s="325">
        <v>36</v>
      </c>
      <c r="G204" s="332">
        <v>1</v>
      </c>
      <c r="H204" s="327">
        <f t="shared" si="10"/>
        <v>3.7</v>
      </c>
      <c r="I204" s="796"/>
    </row>
    <row r="205" spans="1:9" ht="33.75">
      <c r="A205" s="793"/>
      <c r="B205" s="798" t="s">
        <v>1005</v>
      </c>
      <c r="C205" s="329" t="s">
        <v>1006</v>
      </c>
      <c r="D205" s="323">
        <v>3.7</v>
      </c>
      <c r="E205" s="324">
        <v>252</v>
      </c>
      <c r="F205" s="325">
        <v>295</v>
      </c>
      <c r="G205" s="332">
        <v>1</v>
      </c>
      <c r="H205" s="327">
        <f t="shared" si="10"/>
        <v>3.7</v>
      </c>
      <c r="I205" s="796"/>
    </row>
    <row r="206" spans="1:9" ht="33.75">
      <c r="A206" s="793"/>
      <c r="B206" s="798"/>
      <c r="C206" s="329" t="s">
        <v>1007</v>
      </c>
      <c r="D206" s="323">
        <v>3.7</v>
      </c>
      <c r="E206" s="324">
        <v>76</v>
      </c>
      <c r="F206" s="325">
        <v>93</v>
      </c>
      <c r="G206" s="332">
        <v>1</v>
      </c>
      <c r="H206" s="327">
        <f t="shared" si="10"/>
        <v>3.7</v>
      </c>
      <c r="I206" s="796"/>
    </row>
    <row r="207" spans="1:9" ht="33.75">
      <c r="A207" s="793"/>
      <c r="B207" s="328" t="s">
        <v>1008</v>
      </c>
      <c r="C207" s="329" t="s">
        <v>1009</v>
      </c>
      <c r="D207" s="323">
        <v>3.7</v>
      </c>
      <c r="E207" s="324">
        <v>2129</v>
      </c>
      <c r="F207" s="325">
        <v>3013</v>
      </c>
      <c r="G207" s="332">
        <v>1</v>
      </c>
      <c r="H207" s="327">
        <f t="shared" si="10"/>
        <v>3.7</v>
      </c>
      <c r="I207" s="796"/>
    </row>
    <row r="208" spans="1:9" ht="22.5">
      <c r="A208" s="793"/>
      <c r="B208" s="328" t="s">
        <v>1010</v>
      </c>
      <c r="C208" s="329" t="s">
        <v>1011</v>
      </c>
      <c r="D208" s="323">
        <v>3.7</v>
      </c>
      <c r="E208" s="324">
        <v>594</v>
      </c>
      <c r="F208" s="325">
        <v>1063</v>
      </c>
      <c r="G208" s="332">
        <v>1</v>
      </c>
      <c r="H208" s="327">
        <f t="shared" si="10"/>
        <v>3.7</v>
      </c>
      <c r="I208" s="796"/>
    </row>
    <row r="209" spans="1:9" ht="33.75">
      <c r="A209" s="793"/>
      <c r="B209" s="328" t="s">
        <v>1012</v>
      </c>
      <c r="C209" s="329" t="s">
        <v>1013</v>
      </c>
      <c r="D209" s="323">
        <v>3.7</v>
      </c>
      <c r="E209" s="324">
        <v>6936</v>
      </c>
      <c r="F209" s="325">
        <v>7081</v>
      </c>
      <c r="G209" s="332">
        <v>1</v>
      </c>
      <c r="H209" s="327">
        <f t="shared" si="10"/>
        <v>3.7</v>
      </c>
      <c r="I209" s="796"/>
    </row>
    <row r="210" spans="1:9" ht="33.75">
      <c r="A210" s="793"/>
      <c r="B210" s="798" t="s">
        <v>1014</v>
      </c>
      <c r="C210" s="329" t="s">
        <v>1015</v>
      </c>
      <c r="D210" s="323">
        <v>3.7</v>
      </c>
      <c r="E210" s="324">
        <v>44</v>
      </c>
      <c r="F210" s="325">
        <v>41</v>
      </c>
      <c r="G210" s="332">
        <v>0.93181818181818177</v>
      </c>
      <c r="H210" s="327">
        <f t="shared" si="10"/>
        <v>3.4477272727272728</v>
      </c>
      <c r="I210" s="796"/>
    </row>
    <row r="211" spans="1:9" ht="33.75">
      <c r="A211" s="793"/>
      <c r="B211" s="798"/>
      <c r="C211" s="329" t="s">
        <v>1016</v>
      </c>
      <c r="D211" s="323">
        <v>3.7</v>
      </c>
      <c r="E211" s="324">
        <v>41</v>
      </c>
      <c r="F211" s="325">
        <v>42</v>
      </c>
      <c r="G211" s="332">
        <v>1</v>
      </c>
      <c r="H211" s="327">
        <f t="shared" si="10"/>
        <v>3.7</v>
      </c>
      <c r="I211" s="796"/>
    </row>
    <row r="212" spans="1:9" ht="45">
      <c r="A212" s="793"/>
      <c r="B212" s="328" t="s">
        <v>1017</v>
      </c>
      <c r="C212" s="329" t="s">
        <v>1018</v>
      </c>
      <c r="D212" s="323">
        <v>3.7</v>
      </c>
      <c r="E212" s="324">
        <v>4442</v>
      </c>
      <c r="F212" s="325">
        <v>5538</v>
      </c>
      <c r="G212" s="332">
        <v>1</v>
      </c>
      <c r="H212" s="327">
        <f t="shared" si="10"/>
        <v>3.7</v>
      </c>
      <c r="I212" s="796"/>
    </row>
    <row r="213" spans="1:9" ht="33.75">
      <c r="A213" s="793"/>
      <c r="B213" s="328" t="s">
        <v>1019</v>
      </c>
      <c r="C213" s="329" t="s">
        <v>1020</v>
      </c>
      <c r="D213" s="323">
        <v>3.7</v>
      </c>
      <c r="E213" s="324">
        <v>2400</v>
      </c>
      <c r="F213" s="325">
        <v>2084</v>
      </c>
      <c r="G213" s="332">
        <v>0.86833333333333329</v>
      </c>
      <c r="H213" s="327">
        <f t="shared" si="10"/>
        <v>3.2128333333333332</v>
      </c>
      <c r="I213" s="796"/>
    </row>
    <row r="214" spans="1:9" ht="33.75">
      <c r="A214" s="793"/>
      <c r="B214" s="328" t="s">
        <v>1021</v>
      </c>
      <c r="C214" s="329" t="s">
        <v>1022</v>
      </c>
      <c r="D214" s="323">
        <v>3.7</v>
      </c>
      <c r="E214" s="324">
        <v>1040</v>
      </c>
      <c r="F214" s="325">
        <v>917</v>
      </c>
      <c r="G214" s="332">
        <v>0.88173076923076921</v>
      </c>
      <c r="H214" s="327">
        <f t="shared" si="10"/>
        <v>3.262403846153846</v>
      </c>
      <c r="I214" s="796"/>
    </row>
    <row r="215" spans="1:9" ht="112.5">
      <c r="A215" s="793"/>
      <c r="B215" s="328" t="s">
        <v>1023</v>
      </c>
      <c r="C215" s="329" t="s">
        <v>1024</v>
      </c>
      <c r="D215" s="323">
        <v>3.7</v>
      </c>
      <c r="E215" s="324">
        <v>3245</v>
      </c>
      <c r="F215" s="325">
        <v>3535</v>
      </c>
      <c r="G215" s="332">
        <v>1</v>
      </c>
      <c r="H215" s="327">
        <f t="shared" si="10"/>
        <v>3.7</v>
      </c>
      <c r="I215" s="796"/>
    </row>
    <row r="216" spans="1:9" ht="33.75">
      <c r="A216" s="793"/>
      <c r="B216" s="328" t="s">
        <v>1025</v>
      </c>
      <c r="C216" s="329" t="s">
        <v>1026</v>
      </c>
      <c r="D216" s="323">
        <v>3.7</v>
      </c>
      <c r="E216" s="324">
        <v>420</v>
      </c>
      <c r="F216" s="325">
        <v>416</v>
      </c>
      <c r="G216" s="332">
        <v>0.99047619047619051</v>
      </c>
      <c r="H216" s="327">
        <f t="shared" si="10"/>
        <v>3.6647619047619049</v>
      </c>
      <c r="I216" s="796"/>
    </row>
    <row r="217" spans="1:9" ht="33.75">
      <c r="A217" s="793"/>
      <c r="B217" s="328" t="s">
        <v>1027</v>
      </c>
      <c r="C217" s="329" t="s">
        <v>1028</v>
      </c>
      <c r="D217" s="323">
        <v>3.7</v>
      </c>
      <c r="E217" s="324">
        <v>100</v>
      </c>
      <c r="F217" s="325">
        <v>91</v>
      </c>
      <c r="G217" s="332">
        <v>0.91</v>
      </c>
      <c r="H217" s="327">
        <f t="shared" si="10"/>
        <v>3.3670000000000004</v>
      </c>
      <c r="I217" s="796"/>
    </row>
    <row r="218" spans="1:9" ht="56.25">
      <c r="A218" s="793"/>
      <c r="B218" s="328" t="s">
        <v>1029</v>
      </c>
      <c r="C218" s="329" t="s">
        <v>1030</v>
      </c>
      <c r="D218" s="323">
        <v>3.7</v>
      </c>
      <c r="E218" s="324">
        <v>90</v>
      </c>
      <c r="F218" s="325">
        <v>63</v>
      </c>
      <c r="G218" s="332">
        <v>0.7</v>
      </c>
      <c r="H218" s="327">
        <f t="shared" si="10"/>
        <v>2.59</v>
      </c>
      <c r="I218" s="796"/>
    </row>
    <row r="219" spans="1:9" ht="33.75">
      <c r="A219" s="793"/>
      <c r="B219" s="328" t="s">
        <v>1031</v>
      </c>
      <c r="C219" s="329" t="s">
        <v>1032</v>
      </c>
      <c r="D219" s="323">
        <v>3.7</v>
      </c>
      <c r="E219" s="324">
        <v>100</v>
      </c>
      <c r="F219" s="325">
        <v>93</v>
      </c>
      <c r="G219" s="332">
        <v>0.93</v>
      </c>
      <c r="H219" s="327">
        <f t="shared" si="10"/>
        <v>3.4410000000000003</v>
      </c>
      <c r="I219" s="796"/>
    </row>
    <row r="220" spans="1:9" ht="90">
      <c r="A220" s="793"/>
      <c r="B220" s="328" t="s">
        <v>1033</v>
      </c>
      <c r="C220" s="329" t="s">
        <v>1034</v>
      </c>
      <c r="D220" s="323">
        <v>3.7</v>
      </c>
      <c r="E220" s="324">
        <v>12100</v>
      </c>
      <c r="F220" s="325">
        <v>11115</v>
      </c>
      <c r="G220" s="332">
        <v>0.91859504132231407</v>
      </c>
      <c r="H220" s="327">
        <f t="shared" si="10"/>
        <v>3.3988016528925624</v>
      </c>
      <c r="I220" s="796"/>
    </row>
    <row r="221" spans="1:9" ht="56.25">
      <c r="A221" s="793"/>
      <c r="B221" s="328" t="s">
        <v>1035</v>
      </c>
      <c r="C221" s="329" t="s">
        <v>1036</v>
      </c>
      <c r="D221" s="323">
        <v>3.7</v>
      </c>
      <c r="E221" s="324">
        <v>2</v>
      </c>
      <c r="F221" s="325">
        <v>2</v>
      </c>
      <c r="G221" s="332">
        <v>1</v>
      </c>
      <c r="H221" s="327">
        <f t="shared" si="10"/>
        <v>3.7</v>
      </c>
      <c r="I221" s="796"/>
    </row>
    <row r="222" spans="1:9" ht="56.25">
      <c r="A222" s="793"/>
      <c r="B222" s="328" t="s">
        <v>1037</v>
      </c>
      <c r="C222" s="329" t="s">
        <v>1038</v>
      </c>
      <c r="D222" s="323">
        <v>3.7</v>
      </c>
      <c r="E222" s="324">
        <v>40</v>
      </c>
      <c r="F222" s="325">
        <v>58</v>
      </c>
      <c r="G222" s="332">
        <v>1</v>
      </c>
      <c r="H222" s="327">
        <f t="shared" si="10"/>
        <v>3.7</v>
      </c>
      <c r="I222" s="796"/>
    </row>
    <row r="223" spans="1:9" ht="33.75">
      <c r="A223" s="793"/>
      <c r="B223" s="328" t="s">
        <v>1039</v>
      </c>
      <c r="C223" s="329" t="s">
        <v>1040</v>
      </c>
      <c r="D223" s="323">
        <v>3.7</v>
      </c>
      <c r="E223" s="324">
        <v>8</v>
      </c>
      <c r="F223" s="325">
        <v>3</v>
      </c>
      <c r="G223" s="332">
        <v>0.375</v>
      </c>
      <c r="H223" s="327">
        <f t="shared" si="10"/>
        <v>1.3875000000000002</v>
      </c>
      <c r="I223" s="796"/>
    </row>
    <row r="224" spans="1:9" ht="78.75">
      <c r="A224" s="794"/>
      <c r="B224" s="328" t="s">
        <v>1041</v>
      </c>
      <c r="C224" s="329" t="s">
        <v>1042</v>
      </c>
      <c r="D224" s="323">
        <v>3.7</v>
      </c>
      <c r="E224" s="324">
        <v>25</v>
      </c>
      <c r="F224" s="325">
        <v>36</v>
      </c>
      <c r="G224" s="332">
        <v>1</v>
      </c>
      <c r="H224" s="327">
        <f t="shared" si="10"/>
        <v>3.7</v>
      </c>
      <c r="I224" s="797"/>
    </row>
    <row r="225" spans="1:9">
      <c r="A225" s="789" t="s">
        <v>1043</v>
      </c>
      <c r="B225" s="790"/>
      <c r="C225" s="790"/>
      <c r="D225" s="790"/>
      <c r="E225" s="790"/>
      <c r="F225" s="790"/>
      <c r="G225" s="790"/>
      <c r="H225" s="790"/>
      <c r="I225" s="791"/>
    </row>
    <row r="226" spans="1:9" ht="78.75">
      <c r="A226" s="333" t="s">
        <v>919</v>
      </c>
      <c r="B226" s="331" t="s">
        <v>1044</v>
      </c>
      <c r="C226" s="329" t="s">
        <v>1045</v>
      </c>
      <c r="D226" s="323">
        <v>100</v>
      </c>
      <c r="E226" s="324">
        <v>32</v>
      </c>
      <c r="F226" s="325">
        <v>33</v>
      </c>
      <c r="G226" s="332">
        <v>1</v>
      </c>
      <c r="H226" s="327">
        <v>100</v>
      </c>
      <c r="I226" s="655">
        <f>+SUM(H226)</f>
        <v>100</v>
      </c>
    </row>
    <row r="227" spans="1:9">
      <c r="A227" s="789" t="s">
        <v>1046</v>
      </c>
      <c r="B227" s="790"/>
      <c r="C227" s="790"/>
      <c r="D227" s="790"/>
      <c r="E227" s="790"/>
      <c r="F227" s="790"/>
      <c r="G227" s="790"/>
      <c r="H227" s="790"/>
      <c r="I227" s="791"/>
    </row>
    <row r="228" spans="1:9" ht="22.5">
      <c r="A228" s="792" t="s">
        <v>1047</v>
      </c>
      <c r="B228" s="331" t="s">
        <v>1048</v>
      </c>
      <c r="C228" s="329" t="s">
        <v>1049</v>
      </c>
      <c r="D228" s="323">
        <v>25</v>
      </c>
      <c r="E228" s="324">
        <v>1</v>
      </c>
      <c r="F228" s="325">
        <v>1</v>
      </c>
      <c r="G228" s="332">
        <v>1</v>
      </c>
      <c r="H228" s="327">
        <v>25</v>
      </c>
      <c r="I228" s="795">
        <f>+SUM(H228:H231)</f>
        <v>100</v>
      </c>
    </row>
    <row r="229" spans="1:9" ht="56.25">
      <c r="A229" s="793"/>
      <c r="B229" s="331" t="s">
        <v>1050</v>
      </c>
      <c r="C229" s="329" t="s">
        <v>1051</v>
      </c>
      <c r="D229" s="323">
        <v>25</v>
      </c>
      <c r="E229" s="324">
        <v>4</v>
      </c>
      <c r="F229" s="325">
        <v>4</v>
      </c>
      <c r="G229" s="332">
        <v>1</v>
      </c>
      <c r="H229" s="327">
        <v>25</v>
      </c>
      <c r="I229" s="796"/>
    </row>
    <row r="230" spans="1:9" ht="33.75">
      <c r="A230" s="793"/>
      <c r="B230" s="331" t="s">
        <v>1052</v>
      </c>
      <c r="C230" s="329" t="s">
        <v>1053</v>
      </c>
      <c r="D230" s="323">
        <v>25</v>
      </c>
      <c r="E230" s="324">
        <v>2400</v>
      </c>
      <c r="F230" s="325">
        <v>2400</v>
      </c>
      <c r="G230" s="332">
        <v>1</v>
      </c>
      <c r="H230" s="327">
        <v>25</v>
      </c>
      <c r="I230" s="796"/>
    </row>
    <row r="231" spans="1:9" ht="23.25" thickBot="1">
      <c r="A231" s="799"/>
      <c r="B231" s="334" t="s">
        <v>1054</v>
      </c>
      <c r="C231" s="335" t="s">
        <v>1055</v>
      </c>
      <c r="D231" s="336">
        <v>25</v>
      </c>
      <c r="E231" s="337">
        <v>10</v>
      </c>
      <c r="F231" s="338">
        <v>10</v>
      </c>
      <c r="G231" s="339">
        <v>1</v>
      </c>
      <c r="H231" s="340">
        <v>25</v>
      </c>
      <c r="I231" s="800"/>
    </row>
    <row r="232" spans="1:9">
      <c r="A232" s="341"/>
      <c r="B232" s="341"/>
      <c r="C232" s="341"/>
      <c r="D232" s="342"/>
      <c r="E232" s="341"/>
      <c r="F232" s="341"/>
      <c r="G232" s="341"/>
      <c r="H232" s="343"/>
      <c r="I232" s="341"/>
    </row>
    <row r="233" spans="1:9" ht="15.75" thickBot="1">
      <c r="H233" s="344"/>
    </row>
    <row r="234" spans="1:9" ht="36">
      <c r="A234" s="779" t="s">
        <v>1056</v>
      </c>
      <c r="B234" s="780"/>
      <c r="C234" s="780"/>
      <c r="D234" s="345" t="s">
        <v>688</v>
      </c>
      <c r="E234" s="345" t="s">
        <v>28</v>
      </c>
      <c r="F234" s="345" t="s">
        <v>29</v>
      </c>
      <c r="G234" s="346" t="s">
        <v>691</v>
      </c>
      <c r="H234" s="347" t="s">
        <v>1057</v>
      </c>
      <c r="I234" s="54"/>
    </row>
    <row r="235" spans="1:9">
      <c r="A235" s="781" t="s">
        <v>1058</v>
      </c>
      <c r="B235" s="782"/>
      <c r="C235" s="782"/>
      <c r="D235" s="348">
        <v>34</v>
      </c>
      <c r="E235" s="348">
        <v>100</v>
      </c>
      <c r="F235" s="349">
        <f>+AVERAGE(F236:F244)</f>
        <v>91.4926568905762</v>
      </c>
      <c r="G235" s="349">
        <f>+SUM(G236:G244)</f>
        <v>31.109862321111343</v>
      </c>
      <c r="H235" s="783">
        <f>+G235+G245+G247</f>
        <v>94.347592905927883</v>
      </c>
      <c r="I235" s="50"/>
    </row>
    <row r="236" spans="1:9">
      <c r="A236" s="785" t="s">
        <v>1059</v>
      </c>
      <c r="B236" s="786"/>
      <c r="C236" s="786"/>
      <c r="D236" s="350">
        <v>3.7</v>
      </c>
      <c r="E236" s="350">
        <v>100</v>
      </c>
      <c r="F236" s="351">
        <f>+I5</f>
        <v>86.82537021319807</v>
      </c>
      <c r="G236" s="351">
        <f>+D236*F236/E236</f>
        <v>3.2125386978883288</v>
      </c>
      <c r="H236" s="783"/>
      <c r="I236" s="50"/>
    </row>
    <row r="237" spans="1:9">
      <c r="A237" s="785" t="s">
        <v>732</v>
      </c>
      <c r="B237" s="786"/>
      <c r="C237" s="786"/>
      <c r="D237" s="350">
        <v>3.7</v>
      </c>
      <c r="E237" s="350">
        <v>100</v>
      </c>
      <c r="F237" s="351">
        <f>+I35</f>
        <v>93.800965252522047</v>
      </c>
      <c r="G237" s="351">
        <f t="shared" ref="G237:G250" si="11">+D237*F237/E237</f>
        <v>3.4706357143433162</v>
      </c>
      <c r="H237" s="783"/>
      <c r="I237" s="50"/>
    </row>
    <row r="238" spans="1:9">
      <c r="A238" s="785" t="s">
        <v>756</v>
      </c>
      <c r="B238" s="786"/>
      <c r="C238" s="786"/>
      <c r="D238" s="350">
        <v>3.8</v>
      </c>
      <c r="E238" s="350">
        <v>100</v>
      </c>
      <c r="F238" s="351">
        <f>+I50</f>
        <v>92.093309041084126</v>
      </c>
      <c r="G238" s="351">
        <f t="shared" si="11"/>
        <v>3.499545743561197</v>
      </c>
      <c r="H238" s="783"/>
      <c r="I238" s="50"/>
    </row>
    <row r="239" spans="1:9">
      <c r="A239" s="785" t="s">
        <v>775</v>
      </c>
      <c r="B239" s="786"/>
      <c r="C239" s="786"/>
      <c r="D239" s="350">
        <v>3.8</v>
      </c>
      <c r="E239" s="350">
        <v>100</v>
      </c>
      <c r="F239" s="351">
        <f>+I63</f>
        <v>85.72</v>
      </c>
      <c r="G239" s="351">
        <f t="shared" si="11"/>
        <v>3.2573599999999998</v>
      </c>
      <c r="H239" s="783"/>
      <c r="I239" s="50"/>
    </row>
    <row r="240" spans="1:9">
      <c r="A240" s="785" t="s">
        <v>807</v>
      </c>
      <c r="B240" s="786"/>
      <c r="C240" s="786"/>
      <c r="D240" s="350">
        <v>3.8</v>
      </c>
      <c r="E240" s="350">
        <v>100</v>
      </c>
      <c r="F240" s="351">
        <f>+I85</f>
        <v>87.922467490639434</v>
      </c>
      <c r="G240" s="351">
        <f t="shared" si="11"/>
        <v>3.3410537646442982</v>
      </c>
      <c r="H240" s="783"/>
      <c r="I240" s="50"/>
    </row>
    <row r="241" spans="1:9">
      <c r="A241" s="785" t="s">
        <v>1060</v>
      </c>
      <c r="B241" s="786"/>
      <c r="C241" s="786"/>
      <c r="D241" s="350">
        <v>3.8</v>
      </c>
      <c r="E241" s="350">
        <v>100</v>
      </c>
      <c r="F241" s="351">
        <f>+I115</f>
        <v>90.351083333333321</v>
      </c>
      <c r="G241" s="351">
        <f t="shared" si="11"/>
        <v>3.4333411666666662</v>
      </c>
      <c r="H241" s="783"/>
      <c r="I241" s="50"/>
    </row>
    <row r="242" spans="1:9">
      <c r="A242" s="785" t="s">
        <v>877</v>
      </c>
      <c r="B242" s="786"/>
      <c r="C242" s="786"/>
      <c r="D242" s="350">
        <v>3.8</v>
      </c>
      <c r="E242" s="350">
        <v>100</v>
      </c>
      <c r="F242" s="351">
        <f>+I128</f>
        <v>91.779425017742156</v>
      </c>
      <c r="G242" s="351">
        <f t="shared" si="11"/>
        <v>3.4876181506742019</v>
      </c>
      <c r="H242" s="783"/>
      <c r="I242" s="50"/>
    </row>
    <row r="243" spans="1:9">
      <c r="A243" s="785" t="s">
        <v>918</v>
      </c>
      <c r="B243" s="786"/>
      <c r="C243" s="786"/>
      <c r="D243" s="350">
        <v>3.8</v>
      </c>
      <c r="E243" s="350">
        <v>100</v>
      </c>
      <c r="F243" s="351">
        <f>+I154</f>
        <v>94.941291666666672</v>
      </c>
      <c r="G243" s="351">
        <f t="shared" si="11"/>
        <v>3.6077690833333333</v>
      </c>
      <c r="H243" s="783"/>
      <c r="I243" s="49"/>
    </row>
    <row r="244" spans="1:9">
      <c r="A244" s="785" t="s">
        <v>1043</v>
      </c>
      <c r="B244" s="786"/>
      <c r="C244" s="786"/>
      <c r="D244" s="350">
        <v>3.8</v>
      </c>
      <c r="E244" s="350">
        <v>100</v>
      </c>
      <c r="F244" s="351">
        <f>+I226</f>
        <v>100</v>
      </c>
      <c r="G244" s="351">
        <f t="shared" si="11"/>
        <v>3.8</v>
      </c>
      <c r="H244" s="783"/>
      <c r="I244" s="50"/>
    </row>
    <row r="245" spans="1:9">
      <c r="A245" s="781" t="s">
        <v>1061</v>
      </c>
      <c r="B245" s="782"/>
      <c r="C245" s="782"/>
      <c r="D245" s="348">
        <v>33</v>
      </c>
      <c r="E245" s="348">
        <v>100</v>
      </c>
      <c r="F245" s="349">
        <f>+AVERAGE(F246)</f>
        <v>95.129137811641399</v>
      </c>
      <c r="G245" s="349">
        <f>+SUM(G246)</f>
        <v>31.392615477841662</v>
      </c>
      <c r="H245" s="783"/>
      <c r="I245" s="50"/>
    </row>
    <row r="246" spans="1:9">
      <c r="A246" s="785" t="s">
        <v>932</v>
      </c>
      <c r="B246" s="786"/>
      <c r="C246" s="786"/>
      <c r="D246" s="350">
        <v>33</v>
      </c>
      <c r="E246" s="350">
        <v>100</v>
      </c>
      <c r="F246" s="351">
        <f>+I161</f>
        <v>95.129137811641399</v>
      </c>
      <c r="G246" s="351">
        <f t="shared" si="11"/>
        <v>31.392615477841662</v>
      </c>
      <c r="H246" s="783"/>
      <c r="I246" s="50"/>
    </row>
    <row r="247" spans="1:9">
      <c r="A247" s="781" t="s">
        <v>1062</v>
      </c>
      <c r="B247" s="782"/>
      <c r="C247" s="782"/>
      <c r="D247" s="348">
        <f>SUM(D248:D250)</f>
        <v>33</v>
      </c>
      <c r="E247" s="348">
        <v>100</v>
      </c>
      <c r="F247" s="349">
        <f>+AVERAGE(F248:F250)</f>
        <v>96.500348809014781</v>
      </c>
      <c r="G247" s="349">
        <f>+SUM(G248:G250)</f>
        <v>31.845115106974877</v>
      </c>
      <c r="H247" s="783"/>
      <c r="I247" s="50"/>
    </row>
    <row r="248" spans="1:9">
      <c r="A248" s="785" t="s">
        <v>954</v>
      </c>
      <c r="B248" s="786"/>
      <c r="C248" s="786"/>
      <c r="D248" s="350">
        <v>11</v>
      </c>
      <c r="E248" s="350">
        <v>100</v>
      </c>
      <c r="F248" s="351">
        <f>+I175</f>
        <v>96.329295238095256</v>
      </c>
      <c r="G248" s="351">
        <f t="shared" si="11"/>
        <v>10.596222476190478</v>
      </c>
      <c r="H248" s="783"/>
      <c r="I248" s="50"/>
    </row>
    <row r="249" spans="1:9">
      <c r="A249" s="785" t="s">
        <v>992</v>
      </c>
      <c r="B249" s="786"/>
      <c r="C249" s="786"/>
      <c r="D249" s="350">
        <v>11</v>
      </c>
      <c r="E249" s="350">
        <v>100</v>
      </c>
      <c r="F249" s="351">
        <f>+I198</f>
        <v>93.171751188949088</v>
      </c>
      <c r="G249" s="351">
        <f t="shared" si="11"/>
        <v>10.248892630784399</v>
      </c>
      <c r="H249" s="783"/>
      <c r="I249" s="50"/>
    </row>
    <row r="250" spans="1:9" ht="15.75" thickBot="1">
      <c r="A250" s="787" t="s">
        <v>1046</v>
      </c>
      <c r="B250" s="788"/>
      <c r="C250" s="788"/>
      <c r="D250" s="352">
        <v>11</v>
      </c>
      <c r="E250" s="352">
        <v>100</v>
      </c>
      <c r="F250" s="353">
        <f>+I228</f>
        <v>100</v>
      </c>
      <c r="G250" s="353">
        <f t="shared" si="11"/>
        <v>11</v>
      </c>
      <c r="H250" s="784"/>
      <c r="I250" s="50"/>
    </row>
  </sheetData>
  <mergeCells count="129">
    <mergeCell ref="A2:C2"/>
    <mergeCell ref="D2:I2"/>
    <mergeCell ref="A4:I4"/>
    <mergeCell ref="A5:A33"/>
    <mergeCell ref="B5:B14"/>
    <mergeCell ref="I5:I33"/>
    <mergeCell ref="B15:B20"/>
    <mergeCell ref="B21:B22"/>
    <mergeCell ref="B23:B24"/>
    <mergeCell ref="B25:B26"/>
    <mergeCell ref="B28:B30"/>
    <mergeCell ref="B31:B32"/>
    <mergeCell ref="A34:I34"/>
    <mergeCell ref="A35:A48"/>
    <mergeCell ref="B35:B36"/>
    <mergeCell ref="I35:I48"/>
    <mergeCell ref="B38:B39"/>
    <mergeCell ref="B41:B42"/>
    <mergeCell ref="B43:B44"/>
    <mergeCell ref="B45:B46"/>
    <mergeCell ref="B47:B48"/>
    <mergeCell ref="B76:B77"/>
    <mergeCell ref="A49:I49"/>
    <mergeCell ref="A50:A61"/>
    <mergeCell ref="I50:I61"/>
    <mergeCell ref="B52:B53"/>
    <mergeCell ref="B54:B55"/>
    <mergeCell ref="B56:B57"/>
    <mergeCell ref="B58:B59"/>
    <mergeCell ref="B60:B61"/>
    <mergeCell ref="A62:I62"/>
    <mergeCell ref="B96:B97"/>
    <mergeCell ref="B98:B100"/>
    <mergeCell ref="B105:B106"/>
    <mergeCell ref="B107:B108"/>
    <mergeCell ref="B112:B113"/>
    <mergeCell ref="A114:I114"/>
    <mergeCell ref="B78:B80"/>
    <mergeCell ref="B81:B82"/>
    <mergeCell ref="A84:I84"/>
    <mergeCell ref="A85:A113"/>
    <mergeCell ref="I85:I113"/>
    <mergeCell ref="B86:B87"/>
    <mergeCell ref="B88:B89"/>
    <mergeCell ref="B90:B91"/>
    <mergeCell ref="B92:B93"/>
    <mergeCell ref="B94:B95"/>
    <mergeCell ref="A63:A83"/>
    <mergeCell ref="B63:B64"/>
    <mergeCell ref="I63:I83"/>
    <mergeCell ref="B65:B66"/>
    <mergeCell ref="B67:B68"/>
    <mergeCell ref="B69:B70"/>
    <mergeCell ref="B71:B72"/>
    <mergeCell ref="B73:B75"/>
    <mergeCell ref="B136:B138"/>
    <mergeCell ref="B139:B140"/>
    <mergeCell ref="B144:B145"/>
    <mergeCell ref="B146:B147"/>
    <mergeCell ref="B150:B151"/>
    <mergeCell ref="A153:I153"/>
    <mergeCell ref="A115:A126"/>
    <mergeCell ref="I115:I126"/>
    <mergeCell ref="B117:B118"/>
    <mergeCell ref="B119:B120"/>
    <mergeCell ref="A127:I127"/>
    <mergeCell ref="A128:A152"/>
    <mergeCell ref="I128:I152"/>
    <mergeCell ref="B129:B130"/>
    <mergeCell ref="B131:B133"/>
    <mergeCell ref="B134:B135"/>
    <mergeCell ref="H163:H164"/>
    <mergeCell ref="B165:B166"/>
    <mergeCell ref="D165:D166"/>
    <mergeCell ref="E165:E166"/>
    <mergeCell ref="G165:G166"/>
    <mergeCell ref="H165:H166"/>
    <mergeCell ref="A154:A159"/>
    <mergeCell ref="I154:I159"/>
    <mergeCell ref="A160:I160"/>
    <mergeCell ref="A161:A173"/>
    <mergeCell ref="B161:B162"/>
    <mergeCell ref="I161:I173"/>
    <mergeCell ref="B163:B164"/>
    <mergeCell ref="D163:D164"/>
    <mergeCell ref="E163:E164"/>
    <mergeCell ref="G163:G164"/>
    <mergeCell ref="B168:B169"/>
    <mergeCell ref="B172:B173"/>
    <mergeCell ref="A174:I174"/>
    <mergeCell ref="A175:A196"/>
    <mergeCell ref="I175:I196"/>
    <mergeCell ref="B179:B180"/>
    <mergeCell ref="B181:B184"/>
    <mergeCell ref="B185:B187"/>
    <mergeCell ref="B188:B189"/>
    <mergeCell ref="D188:D189"/>
    <mergeCell ref="E188:E189"/>
    <mergeCell ref="G188:G189"/>
    <mergeCell ref="H188:H189"/>
    <mergeCell ref="B195:B196"/>
    <mergeCell ref="A197:I197"/>
    <mergeCell ref="A198:A224"/>
    <mergeCell ref="I198:I224"/>
    <mergeCell ref="B199:B201"/>
    <mergeCell ref="B205:B206"/>
    <mergeCell ref="B210:B211"/>
    <mergeCell ref="A225:I225"/>
    <mergeCell ref="A227:I227"/>
    <mergeCell ref="A228:A231"/>
    <mergeCell ref="I228:I231"/>
    <mergeCell ref="A234:C234"/>
    <mergeCell ref="A235:C235"/>
    <mergeCell ref="H235:H250"/>
    <mergeCell ref="A236:C236"/>
    <mergeCell ref="A237:C237"/>
    <mergeCell ref="A238:C238"/>
    <mergeCell ref="A245:C245"/>
    <mergeCell ref="A246:C246"/>
    <mergeCell ref="A247:C247"/>
    <mergeCell ref="A248:C248"/>
    <mergeCell ref="A249:C249"/>
    <mergeCell ref="A250:C250"/>
    <mergeCell ref="A239:C239"/>
    <mergeCell ref="A240:C240"/>
    <mergeCell ref="A241:C241"/>
    <mergeCell ref="A242:C242"/>
    <mergeCell ref="A243:C243"/>
    <mergeCell ref="A244:C244"/>
  </mergeCells>
  <conditionalFormatting sqref="H3">
    <cfRule type="cellIs" dxfId="9" priority="2" operator="equal">
      <formula>0</formula>
    </cfRule>
  </conditionalFormatting>
  <conditionalFormatting sqref="B3:F3">
    <cfRule type="cellIs" dxfId="8" priority="7" operator="equal">
      <formula>0</formula>
    </cfRule>
  </conditionalFormatting>
  <conditionalFormatting sqref="B181">
    <cfRule type="cellIs" dxfId="7" priority="6" operator="equal">
      <formula>0</formula>
    </cfRule>
  </conditionalFormatting>
  <conditionalFormatting sqref="B178">
    <cfRule type="cellIs" dxfId="6" priority="5" operator="equal">
      <formula>0</formula>
    </cfRule>
  </conditionalFormatting>
  <conditionalFormatting sqref="A3">
    <cfRule type="cellIs" dxfId="5" priority="4" operator="equal">
      <formula>0</formula>
    </cfRule>
  </conditionalFormatting>
  <conditionalFormatting sqref="I3">
    <cfRule type="cellIs" dxfId="4" priority="3" operator="equal">
      <formula>0</formula>
    </cfRule>
  </conditionalFormatting>
  <conditionalFormatting sqref="G3">
    <cfRule type="cellIs" dxfId="3" priority="1"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topLeftCell="A26" workbookViewId="0">
      <selection activeCell="F42" sqref="F42:F44"/>
    </sheetView>
  </sheetViews>
  <sheetFormatPr baseColWidth="10" defaultRowHeight="15"/>
  <cols>
    <col min="1" max="1" width="22.42578125" customWidth="1"/>
    <col min="2" max="2" width="18" customWidth="1"/>
    <col min="3" max="3" width="14" customWidth="1"/>
    <col min="4" max="4" width="14.28515625" customWidth="1"/>
    <col min="6" max="6" width="13.5703125" bestFit="1" customWidth="1"/>
    <col min="7" max="7" width="15.5703125" bestFit="1" customWidth="1"/>
    <col min="8" max="8" width="43.7109375" customWidth="1"/>
  </cols>
  <sheetData>
    <row r="1" spans="1:15" ht="17.25" thickBot="1">
      <c r="A1" s="858" t="s">
        <v>1063</v>
      </c>
      <c r="B1" s="859"/>
      <c r="C1" s="859"/>
      <c r="D1" s="859"/>
      <c r="E1" s="859"/>
      <c r="F1" s="859"/>
      <c r="G1" s="859"/>
      <c r="H1" s="354"/>
    </row>
    <row r="2" spans="1:15" ht="15.75" thickBot="1">
      <c r="A2" s="860" t="s">
        <v>1064</v>
      </c>
      <c r="B2" s="860"/>
      <c r="C2" s="860"/>
      <c r="D2" s="860"/>
      <c r="E2" s="860"/>
      <c r="F2" s="860"/>
      <c r="G2" s="861"/>
      <c r="H2" s="355"/>
    </row>
    <row r="3" spans="1:15" ht="45.75" thickBot="1">
      <c r="A3" s="75" t="s">
        <v>1</v>
      </c>
      <c r="B3" s="144" t="s">
        <v>2</v>
      </c>
      <c r="C3" s="356" t="s">
        <v>427</v>
      </c>
      <c r="D3" s="76" t="s">
        <v>428</v>
      </c>
      <c r="E3" s="144" t="s">
        <v>4</v>
      </c>
      <c r="F3" s="75" t="s">
        <v>209</v>
      </c>
      <c r="G3" s="91" t="s">
        <v>429</v>
      </c>
      <c r="H3" s="357" t="s">
        <v>430</v>
      </c>
    </row>
    <row r="4" spans="1:15" ht="33.75">
      <c r="A4" s="862" t="s">
        <v>1065</v>
      </c>
      <c r="B4" s="358" t="s">
        <v>1066</v>
      </c>
      <c r="C4" s="832">
        <v>100</v>
      </c>
      <c r="D4" s="871">
        <v>0.2</v>
      </c>
      <c r="E4" s="359">
        <v>77</v>
      </c>
      <c r="F4" s="828">
        <f>+E4/E5*D4</f>
        <v>0.2</v>
      </c>
      <c r="G4" s="863">
        <f>SUM(F4:F13)</f>
        <v>0.98750000000000004</v>
      </c>
      <c r="H4" s="865"/>
    </row>
    <row r="5" spans="1:15" ht="68.25" thickBot="1">
      <c r="A5" s="839"/>
      <c r="B5" s="360" t="s">
        <v>1067</v>
      </c>
      <c r="C5" s="833"/>
      <c r="D5" s="827"/>
      <c r="E5" s="361">
        <v>77</v>
      </c>
      <c r="F5" s="829"/>
      <c r="G5" s="864"/>
      <c r="H5" s="856"/>
      <c r="I5" s="73"/>
      <c r="J5" s="73"/>
      <c r="K5" s="73"/>
      <c r="L5" s="73"/>
      <c r="M5" s="73"/>
      <c r="N5" s="73"/>
      <c r="O5" s="73"/>
    </row>
    <row r="6" spans="1:15" ht="33.75">
      <c r="A6" s="839" t="s">
        <v>1068</v>
      </c>
      <c r="B6" s="362" t="s">
        <v>1069</v>
      </c>
      <c r="C6" s="832">
        <v>100</v>
      </c>
      <c r="D6" s="826">
        <v>0.2</v>
      </c>
      <c r="E6" s="361">
        <v>41</v>
      </c>
      <c r="F6" s="828">
        <f>+E6/E7*D6</f>
        <v>0.2</v>
      </c>
      <c r="G6" s="864"/>
      <c r="H6" s="855"/>
    </row>
    <row r="7" spans="1:15" ht="40.5" customHeight="1" thickBot="1">
      <c r="A7" s="839"/>
      <c r="B7" s="363" t="s">
        <v>1070</v>
      </c>
      <c r="C7" s="833"/>
      <c r="D7" s="827"/>
      <c r="E7" s="361">
        <v>41</v>
      </c>
      <c r="F7" s="829"/>
      <c r="G7" s="864"/>
      <c r="H7" s="856"/>
    </row>
    <row r="8" spans="1:15" ht="33.75">
      <c r="A8" s="866" t="s">
        <v>1068</v>
      </c>
      <c r="B8" s="539" t="s">
        <v>1071</v>
      </c>
      <c r="C8" s="832">
        <v>100</v>
      </c>
      <c r="D8" s="826">
        <v>0.2</v>
      </c>
      <c r="E8" s="361">
        <v>38</v>
      </c>
      <c r="F8" s="828">
        <f>+E8/E9*D8</f>
        <v>0.2</v>
      </c>
      <c r="G8" s="864"/>
      <c r="H8" s="867"/>
    </row>
    <row r="9" spans="1:15" ht="30.75" customHeight="1" thickBot="1">
      <c r="A9" s="866"/>
      <c r="B9" s="360" t="s">
        <v>1072</v>
      </c>
      <c r="C9" s="831"/>
      <c r="D9" s="827"/>
      <c r="E9" s="361">
        <v>38</v>
      </c>
      <c r="F9" s="829"/>
      <c r="G9" s="864"/>
      <c r="H9" s="868"/>
    </row>
    <row r="10" spans="1:15" ht="45">
      <c r="A10" s="839" t="s">
        <v>1073</v>
      </c>
      <c r="B10" s="364" t="s">
        <v>1074</v>
      </c>
      <c r="C10" s="824">
        <v>16</v>
      </c>
      <c r="D10" s="826">
        <v>0.2</v>
      </c>
      <c r="E10" s="461">
        <v>15</v>
      </c>
      <c r="F10" s="828">
        <f>+E10/C10*D10</f>
        <v>0.1875</v>
      </c>
      <c r="G10" s="864"/>
      <c r="H10" s="855"/>
    </row>
    <row r="11" spans="1:15" ht="57" thickBot="1">
      <c r="A11" s="839"/>
      <c r="B11" s="365" t="s">
        <v>1075</v>
      </c>
      <c r="C11" s="825"/>
      <c r="D11" s="827"/>
      <c r="E11" s="461">
        <v>15</v>
      </c>
      <c r="F11" s="829"/>
      <c r="G11" s="864"/>
      <c r="H11" s="856"/>
    </row>
    <row r="12" spans="1:15" ht="33.75">
      <c r="A12" s="839" t="s">
        <v>1076</v>
      </c>
      <c r="B12" s="364" t="s">
        <v>1077</v>
      </c>
      <c r="C12" s="830">
        <v>12</v>
      </c>
      <c r="D12" s="826">
        <v>0.2</v>
      </c>
      <c r="E12" s="361">
        <v>12</v>
      </c>
      <c r="F12" s="828">
        <f>+E12/E13*D12</f>
        <v>0.2</v>
      </c>
      <c r="G12" s="864"/>
      <c r="H12" s="855"/>
    </row>
    <row r="13" spans="1:15" ht="45.75" thickBot="1">
      <c r="A13" s="869"/>
      <c r="B13" s="366" t="s">
        <v>1078</v>
      </c>
      <c r="C13" s="831"/>
      <c r="D13" s="827"/>
      <c r="E13" s="367">
        <v>12</v>
      </c>
      <c r="F13" s="829"/>
      <c r="G13" s="864"/>
      <c r="H13" s="870"/>
    </row>
    <row r="14" spans="1:15" ht="30">
      <c r="A14" s="368">
        <f>+E14*D14/100</f>
        <v>0</v>
      </c>
      <c r="B14" s="369"/>
      <c r="C14" s="369"/>
      <c r="D14" s="369"/>
      <c r="E14" s="369"/>
      <c r="F14" s="369"/>
      <c r="G14" s="370"/>
      <c r="H14" s="371" t="s">
        <v>1079</v>
      </c>
    </row>
    <row r="15" spans="1:15">
      <c r="A15" s="838" t="s">
        <v>370</v>
      </c>
      <c r="B15" s="838"/>
      <c r="C15" s="838"/>
      <c r="D15" s="838"/>
      <c r="E15" s="838"/>
      <c r="F15" s="838"/>
      <c r="G15" s="838"/>
      <c r="H15" s="16"/>
      <c r="I15" s="73"/>
      <c r="J15" s="73"/>
      <c r="K15" s="73"/>
      <c r="L15" s="73"/>
      <c r="M15" s="73"/>
      <c r="N15" s="73"/>
      <c r="O15" s="73"/>
    </row>
    <row r="16" spans="1:15" ht="30.75" thickBot="1">
      <c r="A16" s="75" t="s">
        <v>1</v>
      </c>
      <c r="B16" s="75" t="s">
        <v>2</v>
      </c>
      <c r="C16" s="75" t="s">
        <v>3</v>
      </c>
      <c r="D16" s="76" t="s">
        <v>428</v>
      </c>
      <c r="E16" s="75" t="s">
        <v>4</v>
      </c>
      <c r="F16" s="75" t="s">
        <v>209</v>
      </c>
      <c r="G16" s="75" t="s">
        <v>429</v>
      </c>
      <c r="H16" s="75" t="s">
        <v>430</v>
      </c>
    </row>
    <row r="17" spans="1:14" ht="57" thickBot="1">
      <c r="A17" s="358" t="s">
        <v>1080</v>
      </c>
      <c r="B17" s="372" t="s">
        <v>1081</v>
      </c>
      <c r="C17" s="373">
        <v>12</v>
      </c>
      <c r="D17" s="374">
        <v>0.4</v>
      </c>
      <c r="E17" s="119">
        <v>18</v>
      </c>
      <c r="F17" s="99">
        <v>0.4</v>
      </c>
      <c r="G17" s="685">
        <f>SUM(F17:F22)</f>
        <v>1</v>
      </c>
      <c r="H17" s="540" t="s">
        <v>1111</v>
      </c>
    </row>
    <row r="18" spans="1:14" ht="45.75">
      <c r="A18" s="839" t="s">
        <v>1082</v>
      </c>
      <c r="B18" s="375" t="s">
        <v>1083</v>
      </c>
      <c r="C18" s="840">
        <v>1</v>
      </c>
      <c r="D18" s="842">
        <v>0.15</v>
      </c>
      <c r="E18" s="119">
        <v>1246</v>
      </c>
      <c r="F18" s="851">
        <f>+E18/E19*D18</f>
        <v>0.15</v>
      </c>
      <c r="G18" s="686"/>
      <c r="H18" s="855"/>
    </row>
    <row r="19" spans="1:14" ht="57" thickBot="1">
      <c r="A19" s="839"/>
      <c r="B19" s="376" t="s">
        <v>1084</v>
      </c>
      <c r="C19" s="841"/>
      <c r="D19" s="843"/>
      <c r="E19" s="119">
        <v>1246</v>
      </c>
      <c r="F19" s="852"/>
      <c r="G19" s="686"/>
      <c r="H19" s="856"/>
    </row>
    <row r="20" spans="1:14" ht="45">
      <c r="A20" s="839" t="s">
        <v>1085</v>
      </c>
      <c r="B20" s="377" t="s">
        <v>1086</v>
      </c>
      <c r="C20" s="840">
        <v>1</v>
      </c>
      <c r="D20" s="842">
        <v>0.15</v>
      </c>
      <c r="E20" s="119">
        <v>32</v>
      </c>
      <c r="F20" s="851">
        <f>+E20/E21*D20</f>
        <v>0.15</v>
      </c>
      <c r="G20" s="686"/>
      <c r="H20" s="857"/>
    </row>
    <row r="21" spans="1:14" ht="23.25" thickBot="1">
      <c r="A21" s="839"/>
      <c r="B21" s="378" t="s">
        <v>1087</v>
      </c>
      <c r="C21" s="841"/>
      <c r="D21" s="843"/>
      <c r="E21" s="119">
        <v>32</v>
      </c>
      <c r="F21" s="852"/>
      <c r="G21" s="686"/>
      <c r="H21" s="857"/>
    </row>
    <row r="22" spans="1:14" ht="67.5">
      <c r="A22" s="379" t="s">
        <v>1088</v>
      </c>
      <c r="B22" s="380" t="s">
        <v>1089</v>
      </c>
      <c r="C22" s="381">
        <v>7</v>
      </c>
      <c r="D22" s="541">
        <v>0.3</v>
      </c>
      <c r="E22" s="209">
        <v>7</v>
      </c>
      <c r="F22" s="185">
        <f>+E22/C22*D22</f>
        <v>0.3</v>
      </c>
      <c r="G22" s="686"/>
      <c r="H22" s="537"/>
    </row>
    <row r="23" spans="1:14">
      <c r="A23" s="844"/>
      <c r="B23" s="845"/>
      <c r="C23" s="845"/>
      <c r="D23" s="845"/>
      <c r="E23" s="845"/>
      <c r="F23" s="845"/>
      <c r="G23" s="846"/>
      <c r="H23" s="371"/>
    </row>
    <row r="24" spans="1:14">
      <c r="A24" s="838" t="s">
        <v>1090</v>
      </c>
      <c r="B24" s="838"/>
      <c r="C24" s="838"/>
      <c r="D24" s="838"/>
      <c r="E24" s="838"/>
      <c r="F24" s="838"/>
      <c r="G24" s="838"/>
      <c r="H24" s="382"/>
      <c r="I24" s="73"/>
      <c r="J24" s="73"/>
      <c r="K24" s="73"/>
      <c r="L24" s="73"/>
      <c r="M24" s="73"/>
      <c r="N24" s="73"/>
    </row>
    <row r="25" spans="1:14" ht="30.75" thickBot="1">
      <c r="A25" s="144" t="s">
        <v>1</v>
      </c>
      <c r="B25" s="144" t="s">
        <v>2</v>
      </c>
      <c r="C25" s="144" t="s">
        <v>3</v>
      </c>
      <c r="D25" s="356" t="s">
        <v>428</v>
      </c>
      <c r="E25" s="356" t="s">
        <v>4</v>
      </c>
      <c r="F25" s="356" t="s">
        <v>209</v>
      </c>
      <c r="G25" s="75" t="s">
        <v>429</v>
      </c>
      <c r="H25" s="75" t="s">
        <v>430</v>
      </c>
    </row>
    <row r="26" spans="1:14" ht="22.5">
      <c r="A26" s="847" t="s">
        <v>1091</v>
      </c>
      <c r="B26" s="384" t="s">
        <v>1236</v>
      </c>
      <c r="C26" s="853">
        <v>1</v>
      </c>
      <c r="D26" s="854">
        <v>0.1</v>
      </c>
      <c r="E26" s="645">
        <v>22</v>
      </c>
      <c r="F26" s="853">
        <f>+E26/E27*D26</f>
        <v>0.1</v>
      </c>
      <c r="G26" s="848">
        <f>SUM(F26:F34)</f>
        <v>1</v>
      </c>
      <c r="H26" s="872"/>
    </row>
    <row r="27" spans="1:14" ht="33.75">
      <c r="A27" s="847"/>
      <c r="B27" s="384" t="s">
        <v>1237</v>
      </c>
      <c r="C27" s="853"/>
      <c r="D27" s="854"/>
      <c r="E27" s="645">
        <v>22</v>
      </c>
      <c r="F27" s="853"/>
      <c r="G27" s="849"/>
      <c r="H27" s="857"/>
    </row>
    <row r="28" spans="1:14" ht="56.25">
      <c r="A28" s="384" t="s">
        <v>1091</v>
      </c>
      <c r="B28" s="384" t="s">
        <v>1238</v>
      </c>
      <c r="C28" s="644">
        <v>60</v>
      </c>
      <c r="D28" s="385">
        <v>0.3</v>
      </c>
      <c r="E28" s="645">
        <v>64</v>
      </c>
      <c r="F28" s="646">
        <v>0.3</v>
      </c>
      <c r="G28" s="849"/>
      <c r="H28" s="540" t="s">
        <v>1111</v>
      </c>
    </row>
    <row r="29" spans="1:14" ht="33.75">
      <c r="A29" s="847" t="s">
        <v>1092</v>
      </c>
      <c r="B29" s="384" t="s">
        <v>1093</v>
      </c>
      <c r="C29" s="853">
        <v>1</v>
      </c>
      <c r="D29" s="854">
        <v>0.1</v>
      </c>
      <c r="E29" s="645">
        <v>5</v>
      </c>
      <c r="F29" s="853">
        <f>+E29/E30*D29</f>
        <v>0.1</v>
      </c>
      <c r="G29" s="849"/>
      <c r="H29" s="857"/>
    </row>
    <row r="30" spans="1:14" ht="33.75">
      <c r="A30" s="847"/>
      <c r="B30" s="384" t="s">
        <v>1239</v>
      </c>
      <c r="C30" s="853"/>
      <c r="D30" s="854"/>
      <c r="E30" s="645">
        <v>5</v>
      </c>
      <c r="F30" s="853"/>
      <c r="G30" s="849"/>
      <c r="H30" s="857"/>
    </row>
    <row r="31" spans="1:14" ht="22.5">
      <c r="A31" s="384" t="s">
        <v>1092</v>
      </c>
      <c r="B31" s="384" t="s">
        <v>1094</v>
      </c>
      <c r="C31" s="644">
        <v>14</v>
      </c>
      <c r="D31" s="385">
        <v>0.2</v>
      </c>
      <c r="E31" s="645">
        <v>14</v>
      </c>
      <c r="F31" s="646">
        <f>+E31/C31*D31</f>
        <v>0.2</v>
      </c>
      <c r="G31" s="849"/>
      <c r="H31" s="540"/>
    </row>
    <row r="32" spans="1:14" ht="33.75">
      <c r="A32" s="847" t="s">
        <v>1095</v>
      </c>
      <c r="B32" s="623" t="s">
        <v>1096</v>
      </c>
      <c r="C32" s="853">
        <v>1</v>
      </c>
      <c r="D32" s="385">
        <v>0.1</v>
      </c>
      <c r="E32" s="645">
        <v>20</v>
      </c>
      <c r="F32" s="853">
        <f>+E32/E33*D32</f>
        <v>0.1</v>
      </c>
      <c r="G32" s="849"/>
      <c r="H32" s="857"/>
    </row>
    <row r="33" spans="1:8" ht="33.75">
      <c r="A33" s="847"/>
      <c r="B33" s="623" t="s">
        <v>1097</v>
      </c>
      <c r="C33" s="853"/>
      <c r="D33" s="643"/>
      <c r="E33" s="645">
        <v>20</v>
      </c>
      <c r="F33" s="853"/>
      <c r="G33" s="849"/>
      <c r="H33" s="857"/>
    </row>
    <row r="34" spans="1:8" ht="22.5">
      <c r="A34" s="384" t="str">
        <f>+A32</f>
        <v>Elaboarar pefiles de riesgos agricolas</v>
      </c>
      <c r="B34" s="623" t="s">
        <v>1098</v>
      </c>
      <c r="C34" s="644">
        <v>20</v>
      </c>
      <c r="D34" s="385">
        <v>0.2</v>
      </c>
      <c r="E34" s="645">
        <v>21</v>
      </c>
      <c r="F34" s="646">
        <v>0.2</v>
      </c>
      <c r="G34" s="850"/>
      <c r="H34" s="540" t="s">
        <v>1111</v>
      </c>
    </row>
    <row r="35" spans="1:8" s="392" customFormat="1">
      <c r="A35" s="386"/>
      <c r="B35" s="387"/>
      <c r="C35" s="388"/>
      <c r="D35" s="388"/>
      <c r="E35" s="388"/>
      <c r="F35" s="389"/>
      <c r="G35" s="390"/>
      <c r="H35" s="371"/>
    </row>
    <row r="36" spans="1:8" s="392" customFormat="1">
      <c r="A36"/>
      <c r="B36"/>
      <c r="C36"/>
      <c r="D36"/>
      <c r="E36"/>
      <c r="F36"/>
      <c r="G36"/>
      <c r="H36"/>
    </row>
    <row r="37" spans="1:8" s="392" customFormat="1">
      <c r="A37"/>
      <c r="B37"/>
      <c r="C37"/>
      <c r="D37"/>
      <c r="E37"/>
      <c r="F37"/>
      <c r="G37"/>
      <c r="H37"/>
    </row>
    <row r="38" spans="1:8" s="595" customFormat="1" ht="16.5">
      <c r="A38" s="834" t="s">
        <v>1099</v>
      </c>
      <c r="B38" s="834"/>
      <c r="C38" s="834"/>
      <c r="D38" s="834"/>
      <c r="E38" s="834"/>
      <c r="F38" s="834"/>
      <c r="G38" s="242"/>
      <c r="H38" s="391"/>
    </row>
    <row r="39" spans="1:8" s="595" customFormat="1">
      <c r="A39" s="683"/>
      <c r="B39" s="683"/>
      <c r="C39" s="683"/>
      <c r="D39" s="683"/>
      <c r="E39" s="683"/>
      <c r="F39" s="683"/>
      <c r="G39" s="242"/>
      <c r="H39" s="391"/>
    </row>
    <row r="40" spans="1:8" s="595" customFormat="1" ht="45">
      <c r="A40" s="75" t="s">
        <v>1</v>
      </c>
      <c r="B40" s="75" t="s">
        <v>3</v>
      </c>
      <c r="C40" s="76" t="s">
        <v>428</v>
      </c>
      <c r="D40" s="75" t="s">
        <v>4</v>
      </c>
      <c r="E40" s="76" t="s">
        <v>666</v>
      </c>
      <c r="F40" s="75" t="s">
        <v>429</v>
      </c>
      <c r="G40" s="242"/>
      <c r="H40" s="391"/>
    </row>
    <row r="41" spans="1:8">
      <c r="A41" s="392"/>
    </row>
    <row r="42" spans="1:8" ht="30">
      <c r="A42" s="393" t="s">
        <v>1064</v>
      </c>
      <c r="B42" s="394">
        <v>100</v>
      </c>
      <c r="C42" s="395">
        <v>33.33</v>
      </c>
      <c r="D42" s="648">
        <v>99</v>
      </c>
      <c r="E42" s="647">
        <f>+D42/B42*C42</f>
        <v>32.996699999999997</v>
      </c>
      <c r="F42" s="835">
        <f>SUM(E42:E44)</f>
        <v>99.666699999999992</v>
      </c>
    </row>
    <row r="43" spans="1:8" ht="45">
      <c r="A43" s="396" t="s">
        <v>370</v>
      </c>
      <c r="B43" s="394">
        <v>100</v>
      </c>
      <c r="C43" s="395">
        <v>33.33</v>
      </c>
      <c r="D43" s="648">
        <v>100</v>
      </c>
      <c r="E43" s="647">
        <f>+D43/B43*C43</f>
        <v>33.33</v>
      </c>
      <c r="F43" s="836"/>
    </row>
    <row r="44" spans="1:8" ht="45">
      <c r="A44" s="396" t="s">
        <v>1090</v>
      </c>
      <c r="B44" s="394">
        <v>100</v>
      </c>
      <c r="C44" s="395">
        <v>33.340000000000003</v>
      </c>
      <c r="D44" s="648">
        <v>100</v>
      </c>
      <c r="E44" s="647">
        <f>+D44/B44*C44</f>
        <v>33.340000000000003</v>
      </c>
      <c r="F44" s="837"/>
    </row>
    <row r="45" spans="1:8">
      <c r="E45" s="596"/>
    </row>
    <row r="47" spans="1:8" ht="18.75">
      <c r="A47" s="597" t="s">
        <v>1163</v>
      </c>
      <c r="B47" s="598"/>
      <c r="C47" s="599"/>
      <c r="D47" s="600"/>
    </row>
    <row r="49" spans="1:1">
      <c r="A49" s="601" t="s">
        <v>1196</v>
      </c>
    </row>
    <row r="50" spans="1:1">
      <c r="A50" s="601" t="s">
        <v>1197</v>
      </c>
    </row>
  </sheetData>
  <mergeCells count="60">
    <mergeCell ref="H26:H27"/>
    <mergeCell ref="A29:A30"/>
    <mergeCell ref="H29:H30"/>
    <mergeCell ref="A32:A33"/>
    <mergeCell ref="H32:H33"/>
    <mergeCell ref="C29:C30"/>
    <mergeCell ref="D29:D30"/>
    <mergeCell ref="F29:F30"/>
    <mergeCell ref="C32:C33"/>
    <mergeCell ref="F32:F33"/>
    <mergeCell ref="F26:F27"/>
    <mergeCell ref="A1:G1"/>
    <mergeCell ref="A2:G2"/>
    <mergeCell ref="A4:A5"/>
    <mergeCell ref="G4:G13"/>
    <mergeCell ref="H4:H5"/>
    <mergeCell ref="A6:A7"/>
    <mergeCell ref="H6:H7"/>
    <mergeCell ref="A8:A9"/>
    <mergeCell ref="H8:H9"/>
    <mergeCell ref="A10:A11"/>
    <mergeCell ref="H10:H11"/>
    <mergeCell ref="A12:A13"/>
    <mergeCell ref="H12:H13"/>
    <mergeCell ref="C4:C5"/>
    <mergeCell ref="D4:D5"/>
    <mergeCell ref="F4:F5"/>
    <mergeCell ref="H18:H19"/>
    <mergeCell ref="H20:H21"/>
    <mergeCell ref="A20:A21"/>
    <mergeCell ref="C20:C21"/>
    <mergeCell ref="D20:D21"/>
    <mergeCell ref="A38:F38"/>
    <mergeCell ref="A39:F39"/>
    <mergeCell ref="F42:F44"/>
    <mergeCell ref="A15:G15"/>
    <mergeCell ref="G17:G22"/>
    <mergeCell ref="A18:A19"/>
    <mergeCell ref="C18:C19"/>
    <mergeCell ref="D18:D19"/>
    <mergeCell ref="A23:G23"/>
    <mergeCell ref="A24:G24"/>
    <mergeCell ref="A26:A27"/>
    <mergeCell ref="G26:G34"/>
    <mergeCell ref="F18:F19"/>
    <mergeCell ref="F20:F21"/>
    <mergeCell ref="C26:C27"/>
    <mergeCell ref="D26:D27"/>
    <mergeCell ref="C6:C7"/>
    <mergeCell ref="D6:D7"/>
    <mergeCell ref="F6:F7"/>
    <mergeCell ref="C8:C9"/>
    <mergeCell ref="D8:D9"/>
    <mergeCell ref="F8:F9"/>
    <mergeCell ref="C10:C11"/>
    <mergeCell ref="D10:D11"/>
    <mergeCell ref="F10:F11"/>
    <mergeCell ref="C12:C13"/>
    <mergeCell ref="D12:D13"/>
    <mergeCell ref="F12:F13"/>
  </mergeCells>
  <conditionalFormatting sqref="A4:A14 E4:F4 E6:F6 E5 E8:F8 E7 E10:F10 E9 E12:F12 E11 E13">
    <cfRule type="cellIs" dxfId="2" priority="3" operator="equal">
      <formula>0</formula>
    </cfRule>
  </conditionalFormatting>
  <conditionalFormatting sqref="D26 D28:D29 D31:D34">
    <cfRule type="cellIs" dxfId="1" priority="1" operator="equal">
      <formula>0</formula>
    </cfRule>
  </conditionalFormatting>
  <conditionalFormatting sqref="A26:A34">
    <cfRule type="cellIs" dxfId="0" priority="2" operator="equal">
      <formula>0</formula>
    </cfRule>
  </conditionalFormatting>
  <dataValidations count="1">
    <dataValidation type="whole" allowBlank="1" showInputMessage="1" showErrorMessage="1" error="Esta celda solo admite numeros no es valido ningun texto" promptTitle="Solo Admite Numeros" sqref="C10 C4 C6 C8 C26 C28:C29 C31:C32">
      <formula1>0</formula1>
      <formula2>10000000</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27"/>
  <sheetViews>
    <sheetView topLeftCell="A9" workbookViewId="0">
      <selection activeCell="E33" sqref="E33"/>
    </sheetView>
  </sheetViews>
  <sheetFormatPr baseColWidth="10" defaultRowHeight="15"/>
  <cols>
    <col min="1" max="1" width="80.85546875" customWidth="1"/>
    <col min="2" max="2" width="59.5703125" customWidth="1"/>
    <col min="4" max="4" width="27.5703125" customWidth="1"/>
    <col min="5" max="5" width="43.5703125" customWidth="1"/>
  </cols>
  <sheetData>
    <row r="4" spans="1:5" ht="18.75">
      <c r="A4" s="677" t="s">
        <v>1112</v>
      </c>
      <c r="B4" s="678"/>
      <c r="C4" s="678"/>
      <c r="D4" s="678"/>
      <c r="E4" s="678"/>
    </row>
    <row r="5" spans="1:5" ht="19.5" thickBot="1">
      <c r="A5" s="679"/>
      <c r="B5" s="679"/>
      <c r="C5" s="679"/>
      <c r="D5" s="679"/>
      <c r="E5" s="679"/>
    </row>
    <row r="6" spans="1:5" ht="38.25" customHeight="1" thickBot="1">
      <c r="A6" s="467" t="s">
        <v>30</v>
      </c>
      <c r="B6" s="462" t="s">
        <v>2</v>
      </c>
      <c r="C6" s="462" t="s">
        <v>3</v>
      </c>
      <c r="D6" s="462" t="s">
        <v>4</v>
      </c>
      <c r="E6" s="462" t="s">
        <v>6</v>
      </c>
    </row>
    <row r="7" spans="1:5" ht="37.5" customHeight="1">
      <c r="A7" s="8" t="s">
        <v>22</v>
      </c>
      <c r="B7" s="9"/>
      <c r="C7" s="16"/>
      <c r="D7" s="11"/>
      <c r="E7" s="11">
        <v>100</v>
      </c>
    </row>
    <row r="8" spans="1:5" ht="24">
      <c r="A8" s="876" t="s">
        <v>22</v>
      </c>
      <c r="B8" s="465" t="s">
        <v>31</v>
      </c>
      <c r="C8" s="51">
        <v>130</v>
      </c>
      <c r="D8" s="466">
        <v>130</v>
      </c>
      <c r="E8" s="877">
        <v>1</v>
      </c>
    </row>
    <row r="9" spans="1:5" ht="24">
      <c r="A9" s="876"/>
      <c r="B9" s="465" t="s">
        <v>32</v>
      </c>
      <c r="C9" s="51">
        <v>130</v>
      </c>
      <c r="D9" s="466">
        <v>130</v>
      </c>
      <c r="E9" s="877"/>
    </row>
    <row r="10" spans="1:5">
      <c r="A10" s="876" t="s">
        <v>22</v>
      </c>
      <c r="B10" s="465" t="s">
        <v>33</v>
      </c>
      <c r="C10" s="51">
        <v>1169</v>
      </c>
      <c r="D10" s="466">
        <v>1169</v>
      </c>
      <c r="E10" s="877">
        <v>1</v>
      </c>
    </row>
    <row r="11" spans="1:5" ht="24">
      <c r="A11" s="876"/>
      <c r="B11" s="465" t="s">
        <v>34</v>
      </c>
      <c r="C11" s="51">
        <v>1169</v>
      </c>
      <c r="D11" s="466">
        <v>1169</v>
      </c>
      <c r="E11" s="877"/>
    </row>
    <row r="12" spans="1:5">
      <c r="A12" s="876" t="s">
        <v>22</v>
      </c>
      <c r="B12" s="465" t="s">
        <v>23</v>
      </c>
      <c r="C12" s="51">
        <v>112</v>
      </c>
      <c r="D12" s="466">
        <v>112</v>
      </c>
      <c r="E12" s="877">
        <v>1</v>
      </c>
    </row>
    <row r="13" spans="1:5" ht="24">
      <c r="A13" s="876"/>
      <c r="B13" s="465" t="s">
        <v>24</v>
      </c>
      <c r="C13" s="51">
        <v>112</v>
      </c>
      <c r="D13" s="466">
        <v>112</v>
      </c>
      <c r="E13" s="877"/>
    </row>
    <row r="14" spans="1:5">
      <c r="A14" s="876" t="s">
        <v>22</v>
      </c>
      <c r="B14" s="465" t="s">
        <v>25</v>
      </c>
      <c r="C14" s="51">
        <v>92</v>
      </c>
      <c r="D14" s="466">
        <v>92</v>
      </c>
      <c r="E14" s="877">
        <v>1</v>
      </c>
    </row>
    <row r="15" spans="1:5" ht="24">
      <c r="A15" s="876"/>
      <c r="B15" s="465" t="s">
        <v>26</v>
      </c>
      <c r="C15" s="51">
        <v>92</v>
      </c>
      <c r="D15" s="466">
        <v>92</v>
      </c>
      <c r="E15" s="877"/>
    </row>
    <row r="16" spans="1:5" ht="24">
      <c r="A16" s="876" t="s">
        <v>22</v>
      </c>
      <c r="B16" s="465" t="s">
        <v>35</v>
      </c>
      <c r="C16" s="51">
        <v>9857</v>
      </c>
      <c r="D16" s="466">
        <v>9857</v>
      </c>
      <c r="E16" s="877">
        <v>1</v>
      </c>
    </row>
    <row r="17" spans="1:5" ht="24">
      <c r="A17" s="876"/>
      <c r="B17" s="465" t="s">
        <v>36</v>
      </c>
      <c r="C17" s="51">
        <v>9857</v>
      </c>
      <c r="D17" s="466">
        <v>9857</v>
      </c>
      <c r="E17" s="877"/>
    </row>
    <row r="18" spans="1:5" ht="24">
      <c r="A18" s="876" t="s">
        <v>22</v>
      </c>
      <c r="B18" s="465" t="s">
        <v>37</v>
      </c>
      <c r="C18" s="51">
        <v>1123</v>
      </c>
      <c r="D18" s="466">
        <v>1123</v>
      </c>
      <c r="E18" s="877">
        <v>1</v>
      </c>
    </row>
    <row r="19" spans="1:5" ht="24">
      <c r="A19" s="876"/>
      <c r="B19" s="465" t="s">
        <v>38</v>
      </c>
      <c r="C19" s="51">
        <v>1123</v>
      </c>
      <c r="D19" s="466">
        <v>1123</v>
      </c>
      <c r="E19" s="877"/>
    </row>
    <row r="20" spans="1:5" ht="22.5">
      <c r="A20" s="8" t="s">
        <v>27</v>
      </c>
      <c r="B20" s="10" t="s">
        <v>39</v>
      </c>
      <c r="C20" s="16"/>
      <c r="D20" s="13" t="s">
        <v>46</v>
      </c>
      <c r="E20" s="13">
        <v>100</v>
      </c>
    </row>
    <row r="21" spans="1:5" ht="33" customHeight="1">
      <c r="A21" s="878" t="s">
        <v>27</v>
      </c>
      <c r="B21" s="463" t="s">
        <v>40</v>
      </c>
      <c r="C21" s="14">
        <v>54</v>
      </c>
      <c r="D21" s="15">
        <v>54</v>
      </c>
      <c r="E21" s="880">
        <v>1</v>
      </c>
    </row>
    <row r="22" spans="1:5" ht="34.5" customHeight="1">
      <c r="A22" s="878"/>
      <c r="B22" s="463" t="s">
        <v>41</v>
      </c>
      <c r="C22" s="14">
        <v>54</v>
      </c>
      <c r="D22" s="15">
        <v>54</v>
      </c>
      <c r="E22" s="880"/>
    </row>
    <row r="23" spans="1:5" ht="22.5">
      <c r="A23" s="878" t="s">
        <v>27</v>
      </c>
      <c r="B23" s="463" t="s">
        <v>42</v>
      </c>
      <c r="C23" s="14">
        <v>66</v>
      </c>
      <c r="D23" s="15">
        <v>66</v>
      </c>
      <c r="E23" s="880">
        <v>1</v>
      </c>
    </row>
    <row r="24" spans="1:5" ht="22.5">
      <c r="A24" s="878"/>
      <c r="B24" s="463" t="s">
        <v>43</v>
      </c>
      <c r="C24" s="14">
        <v>66</v>
      </c>
      <c r="D24" s="15">
        <v>66</v>
      </c>
      <c r="E24" s="880"/>
    </row>
    <row r="25" spans="1:5" ht="22.5">
      <c r="A25" s="878" t="s">
        <v>27</v>
      </c>
      <c r="B25" s="463" t="s">
        <v>44</v>
      </c>
      <c r="C25" s="14">
        <v>29</v>
      </c>
      <c r="D25" s="15">
        <v>29</v>
      </c>
      <c r="E25" s="880">
        <v>1</v>
      </c>
    </row>
    <row r="26" spans="1:5" ht="23.25" thickBot="1">
      <c r="A26" s="879"/>
      <c r="B26" s="464" t="s">
        <v>45</v>
      </c>
      <c r="C26" s="17">
        <v>29</v>
      </c>
      <c r="D26" s="12">
        <v>29</v>
      </c>
      <c r="E26" s="881"/>
    </row>
    <row r="27" spans="1:5" ht="49.5" customHeight="1" thickBot="1">
      <c r="A27" s="873" t="s">
        <v>47</v>
      </c>
      <c r="B27" s="874"/>
      <c r="C27" s="874"/>
      <c r="D27" s="875"/>
      <c r="E27" s="460">
        <f>+(E20+E7)/2</f>
        <v>100</v>
      </c>
    </row>
  </sheetData>
  <mergeCells count="21">
    <mergeCell ref="E16:E17"/>
    <mergeCell ref="E18:E19"/>
    <mergeCell ref="A21:A22"/>
    <mergeCell ref="E21:E22"/>
    <mergeCell ref="A18:A19"/>
    <mergeCell ref="A27:D27"/>
    <mergeCell ref="A4:E4"/>
    <mergeCell ref="A5:E5"/>
    <mergeCell ref="A14:A15"/>
    <mergeCell ref="E14:E15"/>
    <mergeCell ref="A25:A26"/>
    <mergeCell ref="A23:A24"/>
    <mergeCell ref="E23:E24"/>
    <mergeCell ref="E25:E26"/>
    <mergeCell ref="A8:A9"/>
    <mergeCell ref="E8:E9"/>
    <mergeCell ref="A10:A11"/>
    <mergeCell ref="E10:E11"/>
    <mergeCell ref="A12:A13"/>
    <mergeCell ref="E12:E13"/>
    <mergeCell ref="A16:A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CONSOLIDADO OF NALES</vt:lpstr>
      <vt:lpstr>CONSOLIDADO GERENCIAS SECCIN</vt:lpstr>
      <vt:lpstr>JURIDICA</vt:lpstr>
      <vt:lpstr>S.ADMINISTRATIVA</vt:lpstr>
      <vt:lpstr>VEGETAL</vt:lpstr>
      <vt:lpstr>FRONTERAS</vt:lpstr>
      <vt:lpstr>ANIMAL</vt:lpstr>
      <vt:lpstr>REGULACION </vt:lpstr>
      <vt:lpstr>COMUNICACIONES</vt:lpstr>
      <vt:lpstr>OTI</vt:lpstr>
      <vt:lpstr>CONTROL INTERNO</vt:lpstr>
      <vt:lpstr>DIAGNOSTICO</vt:lpstr>
      <vt:lpstr>PLANEACION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 Casas Cardozo</dc:creator>
  <cp:lastModifiedBy>Doris Casas Cardozo</cp:lastModifiedBy>
  <dcterms:created xsi:type="dcterms:W3CDTF">2019-01-18T12:55:29Z</dcterms:created>
  <dcterms:modified xsi:type="dcterms:W3CDTF">2019-01-30T21:44:35Z</dcterms:modified>
</cp:coreProperties>
</file>