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18915" windowHeight="6615"/>
  </bookViews>
  <sheets>
    <sheet name="ANIMAL" sheetId="1" r:id="rId1"/>
    <sheet name="VEGETAL" sheetId="15" r:id="rId2"/>
    <sheet name="FRONTERAS" sheetId="3" r:id="rId3"/>
    <sheet name="DIAGNOSTICO" sheetId="4" r:id="rId4"/>
    <sheet name="REGULACION" sheetId="5" r:id="rId5"/>
    <sheet name="ADMINSITRATIVA" sheetId="13" r:id="rId6"/>
    <sheet name="JURIDICA" sheetId="8" r:id="rId7"/>
    <sheet name="COMUNIC" sheetId="7" r:id="rId8"/>
    <sheet name="TECNOLOGIAS " sheetId="9" r:id="rId9"/>
    <sheet name="PLANEACION" sheetId="10" r:id="rId10"/>
    <sheet name="CONTROL INTERNO  " sheetId="12" r:id="rId11"/>
    <sheet name="CONSOLIDADO ICA " sheetId="11" r:id="rId12"/>
    <sheet name="SECCIONALES" sheetId="14" r:id="rId13"/>
    <sheet name="ordenado + a -" sheetId="16" r:id="rId14"/>
  </sheets>
  <calcPr calcId="145621"/>
</workbook>
</file>

<file path=xl/calcChain.xml><?xml version="1.0" encoding="utf-8"?>
<calcChain xmlns="http://schemas.openxmlformats.org/spreadsheetml/2006/main">
  <c r="A5" i="11" l="1"/>
  <c r="B4" i="11" l="1"/>
  <c r="A4" i="11"/>
  <c r="G36" i="3"/>
  <c r="G35" i="3"/>
  <c r="G33" i="3"/>
  <c r="H30" i="3"/>
  <c r="F42" i="3" s="1"/>
  <c r="G42" i="3" s="1"/>
  <c r="G24" i="3"/>
  <c r="G23" i="3"/>
  <c r="G22" i="3"/>
  <c r="G20" i="3"/>
  <c r="G19" i="3"/>
  <c r="G12" i="3"/>
  <c r="G9" i="3"/>
  <c r="G8" i="3"/>
  <c r="H6" i="3" s="1"/>
  <c r="F41" i="3" s="1"/>
  <c r="G41" i="3" s="1"/>
  <c r="H41" i="3" s="1"/>
  <c r="G7" i="3"/>
  <c r="F157" i="15" l="1"/>
  <c r="G157" i="15" s="1"/>
  <c r="D164" i="15" s="1"/>
  <c r="E164" i="15" s="1"/>
  <c r="F152" i="15"/>
  <c r="F148" i="15"/>
  <c r="G144" i="15" s="1"/>
  <c r="D163" i="15" s="1"/>
  <c r="E163" i="15" s="1"/>
  <c r="F147" i="15"/>
  <c r="D138" i="15"/>
  <c r="E138" i="15" s="1"/>
  <c r="D136" i="15"/>
  <c r="E136" i="15" s="1"/>
  <c r="F124" i="15"/>
  <c r="G123" i="15"/>
  <c r="F120" i="15"/>
  <c r="G119" i="15" s="1"/>
  <c r="D137" i="15" s="1"/>
  <c r="E137" i="15" s="1"/>
  <c r="F116" i="15"/>
  <c r="G115" i="15"/>
  <c r="F110" i="15"/>
  <c r="F107" i="15"/>
  <c r="F106" i="15"/>
  <c r="F104" i="15"/>
  <c r="F102" i="15"/>
  <c r="F101" i="15"/>
  <c r="F100" i="15"/>
  <c r="F97" i="15"/>
  <c r="F95" i="15"/>
  <c r="G87" i="15" s="1"/>
  <c r="D135" i="15" s="1"/>
  <c r="E135" i="15" s="1"/>
  <c r="F91" i="15"/>
  <c r="G82" i="15"/>
  <c r="D134" i="15" s="1"/>
  <c r="E134" i="15" s="1"/>
  <c r="F68" i="15"/>
  <c r="G68" i="15" s="1"/>
  <c r="D76" i="15" s="1"/>
  <c r="E76" i="15" s="1"/>
  <c r="F65" i="15"/>
  <c r="F63" i="15"/>
  <c r="F59" i="15"/>
  <c r="F57" i="15"/>
  <c r="F55" i="15"/>
  <c r="F54" i="15"/>
  <c r="F52" i="15"/>
  <c r="F49" i="15"/>
  <c r="G46" i="15" s="1"/>
  <c r="D75" i="15" s="1"/>
  <c r="E75" i="15" s="1"/>
  <c r="F48" i="15"/>
  <c r="F41" i="15"/>
  <c r="F40" i="15"/>
  <c r="G39" i="15" s="1"/>
  <c r="D74" i="15" s="1"/>
  <c r="E74" i="15" s="1"/>
  <c r="F27" i="15"/>
  <c r="G27" i="15" s="1"/>
  <c r="D32" i="15" s="1"/>
  <c r="E32" i="15" s="1"/>
  <c r="F23" i="15"/>
  <c r="F21" i="15"/>
  <c r="F20" i="15"/>
  <c r="F18" i="15"/>
  <c r="F17" i="15"/>
  <c r="F10" i="15"/>
  <c r="F8" i="15"/>
  <c r="G5" i="15"/>
  <c r="D31" i="15" s="1"/>
  <c r="E31" i="15" s="1"/>
  <c r="F31" i="15" s="1"/>
  <c r="E168" i="15" s="1"/>
  <c r="F168" i="15" s="1"/>
  <c r="G168" i="15" l="1"/>
  <c r="F163" i="15"/>
  <c r="E171" i="15" s="1"/>
  <c r="F171" i="15" s="1"/>
  <c r="F74" i="15"/>
  <c r="E169" i="15" s="1"/>
  <c r="F169" i="15" s="1"/>
  <c r="F134" i="15"/>
  <c r="E170" i="15" s="1"/>
  <c r="F170" i="15" s="1"/>
  <c r="A35" i="5"/>
  <c r="A34" i="5"/>
  <c r="A33" i="5"/>
  <c r="F30" i="5"/>
  <c r="G29" i="5"/>
  <c r="B35" i="5" s="1"/>
  <c r="E35" i="5" s="1"/>
  <c r="F29" i="5"/>
  <c r="F26" i="5"/>
  <c r="F25" i="5"/>
  <c r="G24" i="5"/>
  <c r="B34" i="5" s="1"/>
  <c r="E34" i="5" s="1"/>
  <c r="F24" i="5"/>
  <c r="F19" i="5"/>
  <c r="L18" i="5"/>
  <c r="G18" i="5"/>
  <c r="B33" i="5" s="1"/>
  <c r="E33" i="5" s="1"/>
  <c r="F33" i="5" s="1"/>
  <c r="C38" i="5" s="1"/>
  <c r="F18" i="5"/>
  <c r="F14" i="5"/>
  <c r="F13" i="5"/>
  <c r="G12" i="5"/>
  <c r="F12" i="5"/>
  <c r="F5" i="5"/>
  <c r="F4" i="5"/>
  <c r="G4" i="5" s="1"/>
  <c r="A6" i="11" l="1"/>
  <c r="B5" i="11"/>
  <c r="F167" i="4"/>
  <c r="G161" i="4"/>
  <c r="G160" i="4"/>
  <c r="G159" i="4"/>
  <c r="G158" i="4"/>
  <c r="G157" i="4"/>
  <c r="G156" i="4"/>
  <c r="G155" i="4"/>
  <c r="G154" i="4"/>
  <c r="G150" i="4"/>
  <c r="G149" i="4"/>
  <c r="G148" i="4"/>
  <c r="G147" i="4"/>
  <c r="G146" i="4"/>
  <c r="G145" i="4"/>
  <c r="G144" i="4"/>
  <c r="G143" i="4"/>
  <c r="G139" i="4"/>
  <c r="G138" i="4"/>
  <c r="G137" i="4"/>
  <c r="G136" i="4"/>
  <c r="G135" i="4"/>
  <c r="G134" i="4"/>
  <c r="G133" i="4"/>
  <c r="G132" i="4"/>
  <c r="H132" i="4" s="1"/>
  <c r="E164" i="4" s="1"/>
  <c r="F164" i="4" s="1"/>
  <c r="G120" i="4"/>
  <c r="G119" i="4"/>
  <c r="G118" i="4"/>
  <c r="G117" i="4"/>
  <c r="H115" i="4" s="1"/>
  <c r="E125" i="4" s="1"/>
  <c r="F125" i="4" s="1"/>
  <c r="G116" i="4"/>
  <c r="G115" i="4"/>
  <c r="G114" i="4"/>
  <c r="G113" i="4"/>
  <c r="G112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F85" i="4"/>
  <c r="G75" i="4"/>
  <c r="G74" i="4"/>
  <c r="G73" i="4"/>
  <c r="G72" i="4"/>
  <c r="G71" i="4"/>
  <c r="G70" i="4"/>
  <c r="H68" i="4" s="1"/>
  <c r="E84" i="4" s="1"/>
  <c r="F84" i="4" s="1"/>
  <c r="G69" i="4"/>
  <c r="G68" i="4"/>
  <c r="G64" i="4"/>
  <c r="G63" i="4"/>
  <c r="G62" i="4"/>
  <c r="G61" i="4"/>
  <c r="G60" i="4"/>
  <c r="H58" i="4" s="1"/>
  <c r="E83" i="4" s="1"/>
  <c r="F83" i="4" s="1"/>
  <c r="G59" i="4"/>
  <c r="G58" i="4"/>
  <c r="G54" i="4"/>
  <c r="G53" i="4"/>
  <c r="G52" i="4"/>
  <c r="G51" i="4"/>
  <c r="G50" i="4"/>
  <c r="G49" i="4"/>
  <c r="G48" i="4"/>
  <c r="G47" i="4"/>
  <c r="G43" i="4"/>
  <c r="G41" i="4"/>
  <c r="G40" i="4"/>
  <c r="G39" i="4"/>
  <c r="G38" i="4"/>
  <c r="G37" i="4"/>
  <c r="G36" i="4"/>
  <c r="G35" i="4"/>
  <c r="G31" i="4"/>
  <c r="G30" i="4"/>
  <c r="G29" i="4"/>
  <c r="G28" i="4"/>
  <c r="G27" i="4"/>
  <c r="G26" i="4"/>
  <c r="G22" i="4"/>
  <c r="G21" i="4"/>
  <c r="G20" i="4"/>
  <c r="G19" i="4"/>
  <c r="G18" i="4"/>
  <c r="G17" i="4"/>
  <c r="G16" i="4"/>
  <c r="H16" i="4" s="1"/>
  <c r="E79" i="4" s="1"/>
  <c r="F79" i="4" s="1"/>
  <c r="G11" i="4"/>
  <c r="G10" i="4"/>
  <c r="G9" i="4"/>
  <c r="G8" i="4"/>
  <c r="G7" i="4"/>
  <c r="G6" i="4"/>
  <c r="H6" i="4" s="1"/>
  <c r="E78" i="4" s="1"/>
  <c r="F78" i="4" s="1"/>
  <c r="H106" i="4" l="1"/>
  <c r="E124" i="4" s="1"/>
  <c r="F124" i="4" s="1"/>
  <c r="H26" i="4"/>
  <c r="E80" i="4" s="1"/>
  <c r="F80" i="4" s="1"/>
  <c r="G78" i="4" s="1"/>
  <c r="F173" i="4" s="1"/>
  <c r="G173" i="4" s="1"/>
  <c r="H35" i="4"/>
  <c r="E81" i="4" s="1"/>
  <c r="F81" i="4" s="1"/>
  <c r="H91" i="4"/>
  <c r="E123" i="4" s="1"/>
  <c r="F123" i="4" s="1"/>
  <c r="H154" i="4"/>
  <c r="E166" i="4" s="1"/>
  <c r="F166" i="4" s="1"/>
  <c r="H47" i="4"/>
  <c r="E82" i="4" s="1"/>
  <c r="F82" i="4" s="1"/>
  <c r="H143" i="4"/>
  <c r="E165" i="4" s="1"/>
  <c r="F165" i="4" s="1"/>
  <c r="G164" i="4" s="1"/>
  <c r="F172" i="4" s="1"/>
  <c r="G172" i="4" s="1"/>
  <c r="G123" i="4"/>
  <c r="H172" i="4" l="1"/>
  <c r="B6" i="11" s="1"/>
  <c r="E215" i="14" l="1"/>
  <c r="E214" i="14"/>
  <c r="F214" i="14" s="1"/>
  <c r="E194" i="14"/>
  <c r="F193" i="14"/>
  <c r="E193" i="14"/>
  <c r="E179" i="14"/>
  <c r="F179" i="14" s="1"/>
  <c r="E172" i="14"/>
  <c r="F172" i="14" s="1"/>
  <c r="E165" i="14"/>
  <c r="F165" i="14" s="1"/>
  <c r="E158" i="14"/>
  <c r="F158" i="14" s="1"/>
  <c r="E144" i="14"/>
  <c r="F144" i="14" s="1"/>
  <c r="E123" i="14"/>
  <c r="F123" i="14" s="1"/>
  <c r="E82" i="14"/>
  <c r="F81" i="14"/>
  <c r="E60" i="14"/>
  <c r="F60" i="14" s="1"/>
  <c r="E53" i="14"/>
  <c r="F53" i="14" s="1"/>
  <c r="F32" i="14"/>
  <c r="E32" i="14"/>
  <c r="B12" i="11" l="1"/>
  <c r="F50" i="10"/>
  <c r="F49" i="10"/>
  <c r="F48" i="10"/>
  <c r="F47" i="10"/>
  <c r="F46" i="10"/>
  <c r="F45" i="10"/>
  <c r="F44" i="10"/>
  <c r="G44" i="10" s="1"/>
  <c r="E56" i="10" s="1"/>
  <c r="F56" i="10" s="1"/>
  <c r="F39" i="10"/>
  <c r="F38" i="10"/>
  <c r="F37" i="10"/>
  <c r="F36" i="10"/>
  <c r="F35" i="10"/>
  <c r="F34" i="10"/>
  <c r="F33" i="10"/>
  <c r="F32" i="10"/>
  <c r="F31" i="10"/>
  <c r="G31" i="10" s="1"/>
  <c r="E55" i="10" s="1"/>
  <c r="F55" i="10" s="1"/>
  <c r="F26" i="10"/>
  <c r="F25" i="10"/>
  <c r="F24" i="10"/>
  <c r="F23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G5" i="10" s="1"/>
  <c r="E54" i="10" s="1"/>
  <c r="F54" i="10" s="1"/>
  <c r="G54" i="10" s="1"/>
  <c r="A9" i="11" l="1"/>
  <c r="F164" i="13"/>
  <c r="F165" i="13"/>
  <c r="F166" i="13"/>
  <c r="F167" i="13"/>
  <c r="F168" i="13"/>
  <c r="F169" i="13"/>
  <c r="F170" i="13"/>
  <c r="F171" i="13"/>
  <c r="F172" i="13"/>
  <c r="F163" i="13"/>
  <c r="E172" i="13"/>
  <c r="E171" i="13"/>
  <c r="E170" i="13"/>
  <c r="E169" i="13"/>
  <c r="E168" i="13"/>
  <c r="E167" i="13"/>
  <c r="E166" i="13"/>
  <c r="E165" i="13"/>
  <c r="E164" i="13"/>
  <c r="E163" i="13"/>
  <c r="F153" i="13"/>
  <c r="G152" i="13" s="1"/>
  <c r="E173" i="13" s="1"/>
  <c r="F173" i="13" s="1"/>
  <c r="G163" i="13" s="1"/>
  <c r="B9" i="11" s="1"/>
  <c r="G141" i="13"/>
  <c r="F142" i="13"/>
  <c r="G129" i="13"/>
  <c r="F130" i="13"/>
  <c r="F131" i="13"/>
  <c r="F132" i="13"/>
  <c r="F133" i="13"/>
  <c r="F134" i="13"/>
  <c r="F135" i="13"/>
  <c r="F136" i="13"/>
  <c r="F137" i="13"/>
  <c r="F129" i="13"/>
  <c r="F124" i="13"/>
  <c r="F122" i="13"/>
  <c r="G101" i="13"/>
  <c r="F111" i="13"/>
  <c r="F101" i="13"/>
  <c r="G85" i="13"/>
  <c r="F88" i="13"/>
  <c r="F90" i="13"/>
  <c r="F91" i="13"/>
  <c r="F92" i="13"/>
  <c r="F93" i="13"/>
  <c r="F94" i="13"/>
  <c r="F95" i="13"/>
  <c r="F96" i="13"/>
  <c r="F97" i="13"/>
  <c r="F87" i="13"/>
  <c r="F85" i="13"/>
  <c r="G51" i="13"/>
  <c r="G41" i="13"/>
  <c r="F42" i="13"/>
  <c r="F43" i="13"/>
  <c r="F44" i="13"/>
  <c r="F46" i="13"/>
  <c r="F47" i="13"/>
  <c r="F29" i="13"/>
  <c r="G28" i="13" s="1"/>
  <c r="F30" i="13"/>
  <c r="F31" i="13"/>
  <c r="F32" i="13"/>
  <c r="F33" i="13"/>
  <c r="F34" i="13"/>
  <c r="F36" i="13"/>
  <c r="F41" i="13"/>
  <c r="F28" i="13"/>
  <c r="G17" i="13"/>
  <c r="F18" i="13"/>
  <c r="F19" i="13"/>
  <c r="F20" i="13"/>
  <c r="F21" i="13"/>
  <c r="F22" i="13"/>
  <c r="F23" i="13"/>
  <c r="F24" i="13"/>
  <c r="F17" i="13"/>
  <c r="G4" i="13"/>
  <c r="F8" i="13"/>
  <c r="F9" i="13"/>
  <c r="F10" i="13"/>
  <c r="F11" i="13"/>
  <c r="F12" i="13"/>
  <c r="F13" i="13"/>
  <c r="F7" i="13"/>
  <c r="F6" i="13"/>
  <c r="G118" i="13" l="1"/>
  <c r="A11" i="11"/>
  <c r="B10" i="11"/>
  <c r="A10" i="11"/>
  <c r="F21" i="9"/>
  <c r="F19" i="9"/>
  <c r="G19" i="9" s="1"/>
  <c r="E27" i="9" s="1"/>
  <c r="F27" i="9" s="1"/>
  <c r="F14" i="9"/>
  <c r="F13" i="9"/>
  <c r="F12" i="9"/>
  <c r="G12" i="9" s="1"/>
  <c r="E26" i="9" s="1"/>
  <c r="F26" i="9" s="1"/>
  <c r="F7" i="9"/>
  <c r="F6" i="9"/>
  <c r="F5" i="9"/>
  <c r="G5" i="9" s="1"/>
  <c r="E25" i="9" s="1"/>
  <c r="F25" i="9" s="1"/>
  <c r="F25" i="7"/>
  <c r="F24" i="7"/>
  <c r="F23" i="7"/>
  <c r="F22" i="7"/>
  <c r="G22" i="7" s="1"/>
  <c r="E30" i="7" s="1"/>
  <c r="F30" i="7" s="1"/>
  <c r="F17" i="7"/>
  <c r="F16" i="7"/>
  <c r="F15" i="7"/>
  <c r="F14" i="7"/>
  <c r="F12" i="7"/>
  <c r="F11" i="7"/>
  <c r="F10" i="7"/>
  <c r="F9" i="7"/>
  <c r="F6" i="7"/>
  <c r="F5" i="7"/>
  <c r="G5" i="7" s="1"/>
  <c r="E29" i="7" s="1"/>
  <c r="F29" i="7" s="1"/>
  <c r="G29" i="7" s="1"/>
  <c r="G25" i="9" l="1"/>
  <c r="B3" i="11" l="1"/>
  <c r="A3" i="11"/>
  <c r="F247" i="1" l="1"/>
  <c r="F244" i="1"/>
  <c r="G244" i="1" s="1"/>
  <c r="E253" i="1" s="1"/>
  <c r="F253" i="1" s="1"/>
  <c r="F231" i="1"/>
  <c r="F228" i="1"/>
  <c r="F227" i="1"/>
  <c r="F226" i="1"/>
  <c r="F225" i="1"/>
  <c r="F224" i="1"/>
  <c r="F223" i="1"/>
  <c r="F222" i="1"/>
  <c r="F219" i="1"/>
  <c r="F218" i="1"/>
  <c r="G218" i="1" s="1"/>
  <c r="D238" i="1" s="1"/>
  <c r="E238" i="1" s="1"/>
  <c r="F207" i="1"/>
  <c r="G204" i="1" s="1"/>
  <c r="D237" i="1" s="1"/>
  <c r="E237" i="1" s="1"/>
  <c r="F206" i="1"/>
  <c r="F183" i="1"/>
  <c r="F178" i="1"/>
  <c r="F174" i="1"/>
  <c r="F166" i="1"/>
  <c r="F165" i="1"/>
  <c r="F164" i="1"/>
  <c r="F163" i="1"/>
  <c r="F162" i="1"/>
  <c r="G162" i="1" s="1"/>
  <c r="D198" i="1" s="1"/>
  <c r="E198" i="1" s="1"/>
  <c r="F151" i="1"/>
  <c r="G150" i="1"/>
  <c r="D197" i="1" s="1"/>
  <c r="E197" i="1" s="1"/>
  <c r="F150" i="1"/>
  <c r="F144" i="1"/>
  <c r="F142" i="1"/>
  <c r="F139" i="1"/>
  <c r="F128" i="1"/>
  <c r="F124" i="1"/>
  <c r="F123" i="1"/>
  <c r="F122" i="1"/>
  <c r="F119" i="1"/>
  <c r="F112" i="1"/>
  <c r="F111" i="1"/>
  <c r="G111" i="1" s="1"/>
  <c r="D196" i="1" s="1"/>
  <c r="E196" i="1" s="1"/>
  <c r="F103" i="1"/>
  <c r="F101" i="1"/>
  <c r="F99" i="1"/>
  <c r="F98" i="1"/>
  <c r="F96" i="1"/>
  <c r="F94" i="1"/>
  <c r="F91" i="1"/>
  <c r="F90" i="1"/>
  <c r="F87" i="1"/>
  <c r="F86" i="1"/>
  <c r="F85" i="1"/>
  <c r="G84" i="1"/>
  <c r="D195" i="1" s="1"/>
  <c r="E195" i="1" s="1"/>
  <c r="F84" i="1"/>
  <c r="F76" i="1"/>
  <c r="F75" i="1"/>
  <c r="F74" i="1"/>
  <c r="F73" i="1"/>
  <c r="F70" i="1"/>
  <c r="F69" i="1"/>
  <c r="F66" i="1"/>
  <c r="F63" i="1"/>
  <c r="F61" i="1"/>
  <c r="F60" i="1"/>
  <c r="G59" i="1"/>
  <c r="D194" i="1" s="1"/>
  <c r="E194" i="1" s="1"/>
  <c r="F59" i="1"/>
  <c r="F51" i="1"/>
  <c r="F48" i="1"/>
  <c r="F47" i="1"/>
  <c r="F46" i="1"/>
  <c r="F45" i="1"/>
  <c r="F44" i="1"/>
  <c r="F43" i="1"/>
  <c r="F42" i="1"/>
  <c r="F41" i="1"/>
  <c r="F36" i="1"/>
  <c r="F35" i="1"/>
  <c r="F33" i="1"/>
  <c r="F32" i="1"/>
  <c r="F31" i="1"/>
  <c r="G30" i="1"/>
  <c r="D193" i="1" s="1"/>
  <c r="E193" i="1" s="1"/>
  <c r="F30" i="1"/>
  <c r="F22" i="1"/>
  <c r="F21" i="1"/>
  <c r="F19" i="1"/>
  <c r="F18" i="1"/>
  <c r="F17" i="1"/>
  <c r="F15" i="1"/>
  <c r="F14" i="1"/>
  <c r="F13" i="1"/>
  <c r="F11" i="1"/>
  <c r="F10" i="1"/>
  <c r="F9" i="1"/>
  <c r="G5" i="1" s="1"/>
  <c r="D192" i="1" s="1"/>
  <c r="E192" i="1" s="1"/>
  <c r="F8" i="1"/>
  <c r="F7" i="1"/>
  <c r="F192" i="1" l="1"/>
  <c r="E251" i="1" s="1"/>
  <c r="F251" i="1" s="1"/>
  <c r="F237" i="1"/>
  <c r="E252" i="1" s="1"/>
  <c r="F252" i="1" s="1"/>
  <c r="G251" i="1" l="1"/>
  <c r="B13" i="11" l="1"/>
  <c r="A13" i="11"/>
  <c r="D56" i="12"/>
  <c r="D16" i="8" l="1"/>
  <c r="D12" i="8"/>
  <c r="F12" i="8" s="1"/>
  <c r="F11" i="8"/>
  <c r="F10" i="8"/>
  <c r="D9" i="8"/>
  <c r="F9" i="8" s="1"/>
  <c r="D8" i="8"/>
  <c r="F8" i="8" s="1"/>
  <c r="D7" i="8"/>
  <c r="F7" i="8" s="1"/>
  <c r="D6" i="8"/>
  <c r="F6" i="8" s="1"/>
  <c r="D5" i="8"/>
  <c r="F5" i="8" s="1"/>
  <c r="F4" i="8"/>
  <c r="F13" i="8" l="1"/>
  <c r="B8" i="11"/>
  <c r="A7" i="11"/>
  <c r="B7" i="11" l="1"/>
  <c r="A16" i="8" l="1"/>
  <c r="A8" i="11" s="1"/>
  <c r="B16" i="8" l="1"/>
  <c r="B14" i="11" l="1"/>
</calcChain>
</file>

<file path=xl/sharedStrings.xml><?xml version="1.0" encoding="utf-8"?>
<sst xmlns="http://schemas.openxmlformats.org/spreadsheetml/2006/main" count="2265" uniqueCount="1207">
  <si>
    <t xml:space="preserve">INDICADOR </t>
  </si>
  <si>
    <t xml:space="preserve">META </t>
  </si>
  <si>
    <t>EJECUTADO</t>
  </si>
  <si>
    <t>% AVANCE</t>
  </si>
  <si>
    <t>% PONDERADOR</t>
  </si>
  <si>
    <t xml:space="preserve">TOTAL DEPENDENCIA </t>
  </si>
  <si>
    <t xml:space="preserve">ACTIVIDAD </t>
  </si>
  <si>
    <t>DIRECCION TECNICA DE SEMILLAS</t>
  </si>
  <si>
    <t xml:space="preserve">DIRECCION TECNICA DE SANIDAD ANIMAL </t>
  </si>
  <si>
    <t>SUBG. DE REGULACION SANITARIA Y FITOSANITARIA</t>
  </si>
  <si>
    <t xml:space="preserve">OFICINA ASESORA JURIDICA </t>
  </si>
  <si>
    <t>ZONAS LIBRES Y BAJA PREVALENCIA ENFERMEDADES ANIMALES - FIEBRE AFTOSA</t>
  </si>
  <si>
    <t>ZONAS LIBRES Y DE BAJA PREVALENCIA ENFERMEDADES ANIMALES - ERRADICACIÓN DE BRUCELOSIS</t>
  </si>
  <si>
    <t>ZONAS LIBRES Y DE BAJA PREVALENCIA ENFERMEDADES ANIMALES - ERRADICACIÓN DE TUBERCULOSIS</t>
  </si>
  <si>
    <t>ZONAS LIBRES Y DE BAJA PREVALENCIA ENFERMEDADES ANIMALES   - PPC</t>
  </si>
  <si>
    <t>ZONAS LIBRES Y DE BAJA PREVALENCIA ENFERMEDADES ANIMALES - ENFERMEDADES AVIARES</t>
  </si>
  <si>
    <t>ZONAS LIBRES Y DE BAJA PREVALENCIA DE ENFERMEDADES ANIMALES - EEB</t>
  </si>
  <si>
    <t>CONTROL  Y ERRADICACION DE ENFERMEDADES EN ANIMALES</t>
  </si>
  <si>
    <t>SISTEMA DE INFORMACIÓN Y VIGILANCIA EPIDEMIOLÓGICA ANIMAL</t>
  </si>
  <si>
    <t xml:space="preserve">SISTEMA DE SUPERVICIÓN Y CERTIFICACIÓN DE  INOCUIDAD </t>
  </si>
  <si>
    <t>COMBATIR INSUMOS AGROPECUARIO ILEGALES Y FORMALIZACION PRODUCTORES</t>
  </si>
  <si>
    <t>Formular el anteproyecto de presupuesto para la vigencia siguiente  y diligenciar los formularios respectivos a través del Sistema Integrado de Información Financiera -SIIF-</t>
  </si>
  <si>
    <t>Registrar y/o actualizar los proyectos de inversión en cada vigencia fiscal; de acuerdo con la Metodología General Ajustada -MGA y en el SUIFP –BPIN del DNP; para atender la programación presupuestal anual y según las necesidades institucionales</t>
  </si>
  <si>
    <t>Reportar mensualmente el avance de metas de los proyectos de inversión en el aplicativo Sistema de Seguimiento Proyectos de Inversión -SPI del DNP con base en el informe de cumplimiento de las áreas responsables de las metas.</t>
  </si>
  <si>
    <t>Elabora propuesta de asignación presupuestal a nivel nacional de acuerdo con las cuotas autorizadas por el Ministerio de Hacienda y Consolidar el presupuesto de ingresos y gastos del instituto, para la vigencia</t>
  </si>
  <si>
    <t xml:space="preserve">Consolidar la  regionalización del presupuesto de inversión por dependencias y por procesos </t>
  </si>
  <si>
    <t xml:space="preserve">Registrar en el Sistema Integrado de Información Financiera -SIIF-,el presupuesto de ingresos y gastos aprobado para la vigencia </t>
  </si>
  <si>
    <t xml:space="preserve">Registrar en el Sistema Integrado de Información Financiera -SIIF-, las modificaciones y traslados presupuestales aprobados </t>
  </si>
  <si>
    <t xml:space="preserve">Realizar seguimiento y evaluación a la ejecución del presupuesto y publicar avances </t>
  </si>
  <si>
    <t xml:space="preserve">Revisar y ajustar el Plan Estratégico del ICA 2016-2022 y publicar documento </t>
  </si>
  <si>
    <t>Diligenciar formulario único de reporte y avance de la gestión -  FURAG</t>
  </si>
  <si>
    <t xml:space="preserve">Apoyar y consolidar la formulación del plan de acción  para la vigencia y publicar el documento </t>
  </si>
  <si>
    <t xml:space="preserve">Realizar seguimiento y evaluación al plan de acción formulado y publicar los avances </t>
  </si>
  <si>
    <t xml:space="preserve">Proponer la metodología para la evaluación de dependencias según articulo 16 del acuerdo 565 de 2016,expedido por la CNSC  </t>
  </si>
  <si>
    <t xml:space="preserve">Consolidar el Informe de Gestión de la entidad correspondiente a la vigencia inmediatamente anterior </t>
  </si>
  <si>
    <t xml:space="preserve">Coordinar y apoyar la audiencia de rendición de cuentas </t>
  </si>
  <si>
    <t xml:space="preserve">Coordinar plan de choque frente a las evaluaciones externas </t>
  </si>
  <si>
    <t xml:space="preserve">Preparar informe de gestión con destino al Congreso de la República </t>
  </si>
  <si>
    <t xml:space="preserve">Desarrollas las actividades relacionadas con la gestión de riesgos operativos </t>
  </si>
  <si>
    <t xml:space="preserve">Desarrollar las actividades correspondientes a la suscripción, seguimiento y evaluación de acuerdos de gestión de gerentes públicos responsabilidad del Gerente General </t>
  </si>
  <si>
    <t xml:space="preserve">Gestionar apoyar y acompañar la ejecución de actividades para dar cumplimiento a las políticas planes y programas ambientales </t>
  </si>
  <si>
    <t xml:space="preserve">Apoyar  la racionalización de trámites </t>
  </si>
  <si>
    <t>Programar y ejecutar las auditorias de certificación y recertificación del SIG</t>
  </si>
  <si>
    <t xml:space="preserve">Apoyar, consolidar y hacer seguimiento al plan de mejoramiento de auditorias internas y externas </t>
  </si>
  <si>
    <t xml:space="preserve">Acompañar y apoyar la actualización de documentos en el DocManager </t>
  </si>
  <si>
    <t xml:space="preserve">Programar y preparar  las reuniones de revisión por la dirección </t>
  </si>
  <si>
    <t xml:space="preserve">Liderar y coordinar el proceso de gestión de gobierno en línea </t>
  </si>
  <si>
    <t xml:space="preserve">Coordinar y consolidar las actividades para  formular el plan anticorrupción y atención al ciudadano  y hacer el respectivo seguimiento a las estrategias que son responsabilidad de la oficina de planeación </t>
  </si>
  <si>
    <t xml:space="preserve">Coordinar y consolidar la información con destino a la auditoria de contraloría </t>
  </si>
  <si>
    <t>Anteproyecto de presupuesto formulado e ingresado en el SIIF</t>
  </si>
  <si>
    <t>Proyectos nuevos formulados -MGA</t>
  </si>
  <si>
    <t>Proyectos actualizados -SUIFP/Necesidades</t>
  </si>
  <si>
    <t xml:space="preserve">Reportes de metas en SPI realizados /requeridos </t>
  </si>
  <si>
    <t xml:space="preserve">Presupuesto consolidado socializado y publicado </t>
  </si>
  <si>
    <t xml:space="preserve">Presupuesto regionalizado </t>
  </si>
  <si>
    <t>Presupuesto registrado en SIIF</t>
  </si>
  <si>
    <t>Modificaciones presupuestales a nivel de decreto, registrados en SIIF</t>
  </si>
  <si>
    <t xml:space="preserve">Seguimientos a la ejecución presupuestal realizados /programados </t>
  </si>
  <si>
    <t>Tabla de indicadores para seguimiento a plan estratégico construida y socializada</t>
  </si>
  <si>
    <t xml:space="preserve">Plan estratégico ajustado y publicado </t>
  </si>
  <si>
    <t xml:space="preserve">Formulario único de reporte y avance de la gestión diligenciado y entregado </t>
  </si>
  <si>
    <t xml:space="preserve">Plan de acción institucional consolidado y publicado </t>
  </si>
  <si>
    <t xml:space="preserve">Avances del plan de acción publicados/ avances programados </t>
  </si>
  <si>
    <t xml:space="preserve">Metodología de evaluación propuesta aprobada y socializada </t>
  </si>
  <si>
    <t xml:space="preserve">Informe consolidado y publicado </t>
  </si>
  <si>
    <t xml:space="preserve">Audiencia de rendición de cuentas realizada </t>
  </si>
  <si>
    <t>Seguimiento y evaluación al plan de choque</t>
  </si>
  <si>
    <t xml:space="preserve">Informe consolidado y entregado </t>
  </si>
  <si>
    <t xml:space="preserve">Mapa de riesgos institucional construido y publicado </t>
  </si>
  <si>
    <t xml:space="preserve">Plan de tratamiento de riesgos construido y publicado </t>
  </si>
  <si>
    <t xml:space="preserve">Seguimiento y evaluación al plan de tratamiento de riesgos </t>
  </si>
  <si>
    <t xml:space="preserve">Numero de acuerdos suscritos </t>
  </si>
  <si>
    <t xml:space="preserve">Seguimientos realizados  </t>
  </si>
  <si>
    <t xml:space="preserve">Evaluación de desempeño  de gerentes públicos realizada y publicada </t>
  </si>
  <si>
    <t xml:space="preserve">Programas ambientales ejecutados </t>
  </si>
  <si>
    <t>Trámites analizados para racionalización</t>
  </si>
  <si>
    <t xml:space="preserve">Procesos auditados </t>
  </si>
  <si>
    <t xml:space="preserve">Certificaciones ambientales recibidas </t>
  </si>
  <si>
    <t>Plan  auditoria interna al sistema de gestión y auditoria de seguimiento a la certificación</t>
  </si>
  <si>
    <t xml:space="preserve">Documentos actualizados y publicados </t>
  </si>
  <si>
    <t>Hallazgos de auditorias 2016 cerrados</t>
  </si>
  <si>
    <t xml:space="preserve">Reuniones de revisión por la dirección realizadas </t>
  </si>
  <si>
    <t xml:space="preserve">Porcentaje de cumplimiento de la estrategia GEL según norma </t>
  </si>
  <si>
    <t xml:space="preserve">Plan anticorrupción  formulado consolidado  y publicado </t>
  </si>
  <si>
    <t xml:space="preserve">Informes de avance plan anticorrupción entregados a Control Interno </t>
  </si>
  <si>
    <t xml:space="preserve">Requerimientos resueltos </t>
  </si>
  <si>
    <t xml:space="preserve">TOTAL </t>
  </si>
  <si>
    <t xml:space="preserve">DESEMPEÑO POR DEPENDENCIA </t>
  </si>
  <si>
    <t xml:space="preserve">VISIBILIDAD INSTITUCIONAL, PRODUCCIÓN Y DIVULGACIÓN DE INFORMACIÓN MSF A MEDIOS DE COMUNICACIÓN EXTERNOS E INTERNOS </t>
  </si>
  <si>
    <t>DISEÑO E IMPLEMENTACIÓN DE ESTRATEGIAS  DE COMUNICACIÓN DEL RIESGO REFERIDAS A PROGRAMAS SANITARIOS Y FITOSANITARIOS ESTRATEGICOS PARA LA ENTIDAD</t>
  </si>
  <si>
    <t>Divulgacion de rendición de cuentas</t>
  </si>
  <si>
    <t xml:space="preserve">Publicación de programas de radio </t>
  </si>
  <si>
    <t>Publicación de informes especiales</t>
  </si>
  <si>
    <t xml:space="preserve">Emisión de boletines de prensa </t>
  </si>
  <si>
    <t>Realización de agendas con medios de comunicación.</t>
  </si>
  <si>
    <t>Emisión de programas de Tv</t>
  </si>
  <si>
    <t>Producción de piezas divulgativas para visibilidad institucional externa</t>
  </si>
  <si>
    <t>Divulgación  de campañas sanitarias de comunicación del riesgo</t>
  </si>
  <si>
    <t xml:space="preserve">Número de divulgaciones de rendicion de cuentas realizadas </t>
  </si>
  <si>
    <t>Número de divulgaciones de rendicion de cuentas gestionadas o solicitadas</t>
  </si>
  <si>
    <t>Número de programa de radio publicados</t>
  </si>
  <si>
    <t>Número de informes especiales publicados</t>
  </si>
  <si>
    <t xml:space="preserve">Número de boletines de prensa emitidos </t>
  </si>
  <si>
    <t>Número de boletines de prensa gestionados o solicitados</t>
  </si>
  <si>
    <t>Número de agendas con medios de comunicación realizadas</t>
  </si>
  <si>
    <t xml:space="preserve">Número de agendas con medios de comunicación gestionadas o solicitadas </t>
  </si>
  <si>
    <t>Número de programas de television emitidos</t>
  </si>
  <si>
    <t>Número de piezas divulgativas para visibilidad institucional realizadas</t>
  </si>
  <si>
    <t>Número de piezas divulgativas para visibilidad institucional gestionadas o solicitadas</t>
  </si>
  <si>
    <t>Número de campañas sanitarias de comunicación del riesgo realizadas</t>
  </si>
  <si>
    <t>Número de campañas sanitarias de comunicación del riesgo gestionadas o solicitadas</t>
  </si>
  <si>
    <t>Produccion de documentos técnicos</t>
  </si>
  <si>
    <t>Participaciones en Eventos y Ferias</t>
  </si>
  <si>
    <t>Número de documentos técnicos  producidos</t>
  </si>
  <si>
    <t>Número de documentos técnicos gestionados o solicitados</t>
  </si>
  <si>
    <t>Número de participacion en eventos y ferias  realizados</t>
  </si>
  <si>
    <t>Número de participacion en eventos y ferias  gestionados o solicitados</t>
  </si>
  <si>
    <t>Numero de Hallazgos de auditorias 2016 gestionados</t>
  </si>
  <si>
    <t xml:space="preserve">Realizar el levantamiento de información, análisis de requerimientos, documentación y definición de la arquitectura de un tràmite del ICA </t>
  </si>
  <si>
    <t>Desarrollos informaticos Adquiridos o Actualizados</t>
  </si>
  <si>
    <t>Atencion Solicitudes Mesa de Ayuda</t>
  </si>
  <si>
    <t>Mantenimiento y/o renovación, y/o adquisición de elementos para el mejoramiento de la infraestructura tecnológica</t>
  </si>
  <si>
    <t>Implementación del MPSI</t>
  </si>
  <si>
    <t>renovación tecnologica</t>
  </si>
  <si>
    <t xml:space="preserve">Garantizar la disponibilidad mínima del canal dedicado de Internet  </t>
  </si>
  <si>
    <t>Transferencia de Conocimiento</t>
  </si>
  <si>
    <t>Soluciones Tecnològicas diseñadas</t>
  </si>
  <si>
    <t>Porcentaje de solicitudes atendidas (servicios de soporte informàtico atendidos)</t>
  </si>
  <si>
    <t>No de mantenimientos, renovaciones y adquisiciones ejecutadas.</t>
  </si>
  <si>
    <t>Porcentaje de avance en la implementación de la norma ISO 27000</t>
  </si>
  <si>
    <t>Equipos De Hardware Adquiridos</t>
  </si>
  <si>
    <t>Disponibilidad  mínima mensual adquirida</t>
  </si>
  <si>
    <t xml:space="preserve">Disponibilidad mensual real prestada </t>
  </si>
  <si>
    <t xml:space="preserve">Talleres </t>
  </si>
  <si>
    <t>PONDERADOR</t>
  </si>
  <si>
    <t xml:space="preserve">Verificación de hectáreas sembradas con semilla certificada </t>
  </si>
  <si>
    <t>Semilla Certificada (2 Verificación de semillas producida y/o importada)</t>
  </si>
  <si>
    <t>Inspección, vigilancia y control a  Viveros</t>
  </si>
  <si>
    <t>Registro de  Viveros</t>
  </si>
  <si>
    <t xml:space="preserve">Número de brigadas de control y vigilancia de la comercialización de semillas y viveros. </t>
  </si>
  <si>
    <t>Evaluaciones pos - Registro de materiales vegetales realizadas</t>
  </si>
  <si>
    <t>Muestreos en control en comercialización de semillas</t>
  </si>
  <si>
    <t>Supervisión a las Pruebas de Evaluación Agronómica de cultivares</t>
  </si>
  <si>
    <t>Eventos de transferencia sobre producción, comercialización, uso de semillas y material vegetal de propagación</t>
  </si>
  <si>
    <t xml:space="preserve">Visita a productores y/o distribuidores de semillas </t>
  </si>
  <si>
    <t>Retenes de Movilización de material de propagación vegetal</t>
  </si>
  <si>
    <t>Pruebas de Bioseguridad para OVM</t>
  </si>
  <si>
    <t>Seguimiento y control a cultivos OVM</t>
  </si>
  <si>
    <t>Atención de solicitudes presentadas para OVM de origen vegetal</t>
  </si>
  <si>
    <t xml:space="preserve">Establecimiento de Pruebas de Distinguibilidad, Homogeneidad y Estabilidad </t>
  </si>
  <si>
    <t xml:space="preserve">Incremento de Variedades Vegetales Protegidas </t>
  </si>
  <si>
    <t>Supervisar las actividades de conservación de los Bancos de Germoplasma Vegetal</t>
  </si>
  <si>
    <t>Gestion de medidas sanitarias y fitosanitarias</t>
  </si>
  <si>
    <t>Talleres de informacion y visitas de seguimiento a la aplicación del procedimiento del diseño y desarrollo de MSF</t>
  </si>
  <si>
    <t>Socializacion de proyectos y resoluciones MSF</t>
  </si>
  <si>
    <t>Gestion de productos con admisibilidad</t>
  </si>
  <si>
    <t>Gestion de notificaciones internacionales de proyectos y resoluciones de MSF</t>
  </si>
  <si>
    <t>Talleres de socializacion del proceso de admisibilidad</t>
  </si>
  <si>
    <t>Certificación de vigilancia</t>
  </si>
  <si>
    <t>Certificación de Aseo</t>
  </si>
  <si>
    <t>No de mantenimientos preventivos</t>
  </si>
  <si>
    <t>No de mantenimientos correctivos</t>
  </si>
  <si>
    <t>No de publicaciones solicitadas por las dependencias</t>
  </si>
  <si>
    <t>No de publicaciones realizadas</t>
  </si>
  <si>
    <t>Contratos elaborados</t>
  </si>
  <si>
    <t>No de tiquetes solicitados</t>
  </si>
  <si>
    <t>No de tiquetes expedidos</t>
  </si>
  <si>
    <t>Valor tiquetes expedidos</t>
  </si>
  <si>
    <t>Certificaciones de prestación de servicio</t>
  </si>
  <si>
    <t>Mantenimiento de Vehículos</t>
  </si>
  <si>
    <t>Publicación Actos Administrativos en el diario oficial</t>
  </si>
  <si>
    <t>Contratación mínima cuantía</t>
  </si>
  <si>
    <t>Tramite de tiquetes aéreos</t>
  </si>
  <si>
    <t xml:space="preserve">Ejecutar el Proceso de vinculación de los funcionarios de acuerdo a la lista de elegibles en firme recibida de la CNSC </t>
  </si>
  <si>
    <t>Política de Talento Humano</t>
  </si>
  <si>
    <t>Aplicativo para certificaciones laborales en línea</t>
  </si>
  <si>
    <t xml:space="preserve">Evaluación del desempeño </t>
  </si>
  <si>
    <t xml:space="preserve">Número de listas de elegibles publicadas por la CNSC
</t>
  </si>
  <si>
    <t>Número de resoluciones con firmeza de   lista de elegibles recibidas de la CNSC</t>
  </si>
  <si>
    <t xml:space="preserve">Numero de resoluciones emitidas en periodo de prueba </t>
  </si>
  <si>
    <t>Numero de funcionarios posesionados en periodo de prueba</t>
  </si>
  <si>
    <t>Política diseñada</t>
  </si>
  <si>
    <t>Aplicativo operando</t>
  </si>
  <si>
    <t xml:space="preserve">Número de evaluaciones parciales presentadas </t>
  </si>
  <si>
    <t xml:space="preserve">Número de evaluaciones definitivas </t>
  </si>
  <si>
    <t xml:space="preserve">Numero de quejas o denuncias recibidas </t>
  </si>
  <si>
    <t xml:space="preserve">Numero de quejas o denuncias en reparto  </t>
  </si>
  <si>
    <t xml:space="preserve">Autos inhibitorios </t>
  </si>
  <si>
    <t xml:space="preserve">Auto de apertura </t>
  </si>
  <si>
    <t>Número indagaciones archivadas</t>
  </si>
  <si>
    <t xml:space="preserve">Numero de autos de apertura </t>
  </si>
  <si>
    <t>Numero de pliego de cargos</t>
  </si>
  <si>
    <t xml:space="preserve">Fallo absolutorio </t>
  </si>
  <si>
    <t xml:space="preserve">Fallo sancionatorio </t>
  </si>
  <si>
    <t>Numero de remisiones</t>
  </si>
  <si>
    <t xml:space="preserve">Valoración de quejas y denuncias </t>
  </si>
  <si>
    <t xml:space="preserve">Indagación preliminar </t>
  </si>
  <si>
    <t xml:space="preserve">Pliego de cargos </t>
  </si>
  <si>
    <t xml:space="preserve">Remisión a la Procuraduría </t>
  </si>
  <si>
    <t xml:space="preserve">Reparto de quejas y denuncias </t>
  </si>
  <si>
    <t>Valor ejecutado obligaciones</t>
  </si>
  <si>
    <t>Compromisos</t>
  </si>
  <si>
    <t>Valor recaudado</t>
  </si>
  <si>
    <t>Valor ejecutado PAC</t>
  </si>
  <si>
    <t>Reporte deudores morosos</t>
  </si>
  <si>
    <t>Ejecución de Presupuesto de funcionamiento</t>
  </si>
  <si>
    <t>Ejecución del presupuesto de Inversión</t>
  </si>
  <si>
    <t>Captación de  ingresos por recursos propios</t>
  </si>
  <si>
    <t>Cancelar la totalidad de las obligaciones de acuerdo al Programa Anual Mensualizado de Caja  - PAC aprobado</t>
  </si>
  <si>
    <t>Informes Contaduria General</t>
  </si>
  <si>
    <t>Documento actualizado</t>
  </si>
  <si>
    <t>Numero de modificaciones del Plan</t>
  </si>
  <si>
    <t>No contratatos de adquisicion de bienes y servicios</t>
  </si>
  <si>
    <t>Valor Contratos de adquisicion de bienes y servicios</t>
  </si>
  <si>
    <t>No contratatos de prestación de servicios personales</t>
  </si>
  <si>
    <t>No de solicitudes de adquisicion de bienes o servicios</t>
  </si>
  <si>
    <t>No de contratos de adquisicion de bienes o servicios legalizados</t>
  </si>
  <si>
    <t>No de solicitudes de contratos de prestacion de servicios personales</t>
  </si>
  <si>
    <t>No de contratos de prestacion de servicios personales legalizados</t>
  </si>
  <si>
    <t>No de adiciones contractuales</t>
  </si>
  <si>
    <t>No de modificaciones contractuales</t>
  </si>
  <si>
    <t>No de prorrogas contractuales</t>
  </si>
  <si>
    <t>No de suspensiones contractuales</t>
  </si>
  <si>
    <t>No de contratos terminados anticipadamente</t>
  </si>
  <si>
    <t>No de cesiones contractuales solicitadas</t>
  </si>
  <si>
    <t>No de cesiones contractuales legalizadas</t>
  </si>
  <si>
    <t>No de contratos terminados y liquidados</t>
  </si>
  <si>
    <t>No de solicitudes recibidas</t>
  </si>
  <si>
    <t>No de certificaciones expedidas</t>
  </si>
  <si>
    <t>No de hojas de vida actualizadas</t>
  </si>
  <si>
    <t xml:space="preserve">No de hojas de vida desactualizadas </t>
  </si>
  <si>
    <t>No de comites de contratacion efectuados</t>
  </si>
  <si>
    <t>No de informes</t>
  </si>
  <si>
    <t>No de contratos archivados</t>
  </si>
  <si>
    <t>No de contratos depurados</t>
  </si>
  <si>
    <t>No de contratos foliados</t>
  </si>
  <si>
    <t>No de contratos Rotulados</t>
  </si>
  <si>
    <t>No de contratos con formato unico de inventarios</t>
  </si>
  <si>
    <t>No de contratos trasnferidos año 2009</t>
  </si>
  <si>
    <t>No de contratos trasnferidos año 2010</t>
  </si>
  <si>
    <t>No de contratos trasnferidos año 2011</t>
  </si>
  <si>
    <t>Requerimientos contractuales</t>
  </si>
  <si>
    <t>Modificaciones Contractuales</t>
  </si>
  <si>
    <t>Cesion de contratos</t>
  </si>
  <si>
    <t>Liquidaciones Contractuales</t>
  </si>
  <si>
    <t>Certificaciones contractuales</t>
  </si>
  <si>
    <t>Sigep</t>
  </si>
  <si>
    <t xml:space="preserve">Comites de contratacion </t>
  </si>
  <si>
    <t>Informes internos y externos de gestion</t>
  </si>
  <si>
    <t>Gestion de archivo contractual</t>
  </si>
  <si>
    <t>Manual de contratación</t>
  </si>
  <si>
    <t>Plan Anual de Adquisiciones</t>
  </si>
  <si>
    <t>Publicaciones en el Secop</t>
  </si>
  <si>
    <t>Documento plan formulado</t>
  </si>
  <si>
    <t>Número de capacitaciones realizadas</t>
  </si>
  <si>
    <t>Número capacitaciones programadas</t>
  </si>
  <si>
    <t>No de funcionarios  capacitados</t>
  </si>
  <si>
    <t>No de cursos de capacitacion formal realizados nuevos</t>
  </si>
  <si>
    <t>No de funcionarios  en proceso de  capacitación formal</t>
  </si>
  <si>
    <t>Informe de evaluación</t>
  </si>
  <si>
    <t>Programa formulado</t>
  </si>
  <si>
    <t>Actividades ejecutadas</t>
  </si>
  <si>
    <t>Actividades programadas</t>
  </si>
  <si>
    <t>No de talleres y eventos ejecutados</t>
  </si>
  <si>
    <t>No de talleres y eventos programados</t>
  </si>
  <si>
    <t>No de funcionarios capacitados</t>
  </si>
  <si>
    <t>Formulación del Plan Institucional de Capacitación - PIC</t>
  </si>
  <si>
    <t>Ejecución del PIC</t>
  </si>
  <si>
    <t>Evaluación semestral del  PIC</t>
  </si>
  <si>
    <t>Plan de Bienestar social elaborado</t>
  </si>
  <si>
    <t>Ejecución Plan de Bienestar Social( Clima- SSGT)</t>
  </si>
  <si>
    <t xml:space="preserve">Induccion de funcionarios vinculados mediante concurso </t>
  </si>
  <si>
    <t>Informes Trimestrales de Gestión de PQR</t>
  </si>
  <si>
    <t>Informes realizados</t>
  </si>
  <si>
    <t>Encuesta de Satisfacción al Ciudadano</t>
  </si>
  <si>
    <t>Encuesta realizada</t>
  </si>
  <si>
    <t>Encuesta programada</t>
  </si>
  <si>
    <t xml:space="preserve">Respuesta Oportuna  a las PQR recibidas </t>
  </si>
  <si>
    <t>No de requerimientos PQR recibidos</t>
  </si>
  <si>
    <t>No de requerimientos PQR respondidos</t>
  </si>
  <si>
    <t>No de requerimientos PQR respondidos oportunamente</t>
  </si>
  <si>
    <t>Requerimientos PQR respondidos por fuera del termino</t>
  </si>
  <si>
    <t>Participar en las Ferias Nacionales de Servicio al Ciudadano  programados por el DNP</t>
  </si>
  <si>
    <t>Eventos atendidos</t>
  </si>
  <si>
    <t xml:space="preserve">Eventos de socialización e instrucción sobre el manejo de la Gestión Documental </t>
  </si>
  <si>
    <t>Eventos realizados</t>
  </si>
  <si>
    <t>Eventos programados</t>
  </si>
  <si>
    <t>Actualizacion del Reglamento de Archivo y Correspondencia.</t>
  </si>
  <si>
    <t>Reglamento aprobado por Resolución del Comité de Desarrollo Administrativo</t>
  </si>
  <si>
    <t>Actualización de Tablas de Retención Documental de Oficinas Nacionales y Gerencias Seccionales</t>
  </si>
  <si>
    <t>Tablas de Retención Documental Actualizadas</t>
  </si>
  <si>
    <t>Elaboración de inventario documental en estado natural en Archivo Central</t>
  </si>
  <si>
    <t>Acervo documental inventariado</t>
  </si>
  <si>
    <t>Eventos para socializar el Reglamento Interno de PQR  en el Instituto</t>
  </si>
  <si>
    <t xml:space="preserve">Clasificacion de inservibles </t>
  </si>
  <si>
    <t xml:space="preserve">Numero de clasificaciones de inservibles realizadas </t>
  </si>
  <si>
    <t xml:space="preserve">Subasta de inservibles </t>
  </si>
  <si>
    <t xml:space="preserve">Numero de subastas realizadas </t>
  </si>
  <si>
    <t xml:space="preserve">Instalacion del aplicativo novasoft activos </t>
  </si>
  <si>
    <t>Numero de seccionales con aplicativo instalado</t>
  </si>
  <si>
    <t>Actualizacion del aplicativo Novasoft activos</t>
  </si>
  <si>
    <t xml:space="preserve">Nueva funcionalidad del aplicativo para el manejo de inmuebles. </t>
  </si>
  <si>
    <t>Actualizacion de carpetas de inventario individuales</t>
  </si>
  <si>
    <t>No de carpetas actualizadas</t>
  </si>
  <si>
    <t xml:space="preserve">Numero de funcionarios </t>
  </si>
  <si>
    <t>Levantamiento de invenatrio fisico por funcionario</t>
  </si>
  <si>
    <t xml:space="preserve">Numero de inventarios realizados </t>
  </si>
  <si>
    <t>Subscripcion de Convenios</t>
  </si>
  <si>
    <t>No de convenios solicitados</t>
  </si>
  <si>
    <t>No de convenios en tramite por el grupo de gestión de convenios</t>
  </si>
  <si>
    <t>No solicitudes suspendidas por incumplimiento de requisitos</t>
  </si>
  <si>
    <t>No de solicitudes devueltas sin tramite</t>
  </si>
  <si>
    <t>No de convenios publicados oportunamente en SECOP.</t>
  </si>
  <si>
    <t>No de convenios suscritos</t>
  </si>
  <si>
    <t>No de modificaciones de convenios solicitadas.</t>
  </si>
  <si>
    <t>No de modificaciones de convenios subscritas</t>
  </si>
  <si>
    <t>No de liquidaciones de convenios reportadas por el supervisor.</t>
  </si>
  <si>
    <t xml:space="preserve">Elaboración  de estados financieros de la entidad  </t>
  </si>
  <si>
    <t xml:space="preserve">Estado financiero </t>
  </si>
  <si>
    <t>Elaborar informes para la Contaduria General de la Nacion, por medio del Chip de transmision local</t>
  </si>
  <si>
    <t>Reporte de saldo y Movimientos</t>
  </si>
  <si>
    <t>Reporte de operaciones reciprocas</t>
  </si>
  <si>
    <t>Notas de carácter general</t>
  </si>
  <si>
    <t>Notas de carácter especifico</t>
  </si>
  <si>
    <t>Presentación tributaria  del nivel nacional y territorial.</t>
  </si>
  <si>
    <t>Declaraciones tributarias Nacionales y Territoriales presentadas</t>
  </si>
  <si>
    <t xml:space="preserve">INFORMES MEDIOS MAGNETICOS Nacionales y Territoriales. </t>
  </si>
  <si>
    <t>Aplicacion de las Resoluciones No 533 de 2015 y 693 de 2016, emitidas por la CGN, para la implementacion de la normas internaciones para el sector Publico</t>
  </si>
  <si>
    <t xml:space="preserve">Presentar informe de avance de las NIIF mensalmente </t>
  </si>
  <si>
    <t xml:space="preserve">Preparar, diseñar y hacer seguimiento al plan de  adecuaciones, mantenimientos  y mejoramientos de la sedes del ICA a nivel nacional
</t>
  </si>
  <si>
    <t>Sedes operando a nivel seccional</t>
  </si>
  <si>
    <t>Sedes seccionales intervenidas con mejoramiento y mantenimiento de su infraestructra física.</t>
  </si>
  <si>
    <t>No de sedes operando de oficinas locales</t>
  </si>
  <si>
    <t xml:space="preserve">Diagnostico del estado de infraestructura de las sedes de las gerencias seccionales y sus oficinas locales </t>
  </si>
  <si>
    <t>Un diagnostico elaborado</t>
  </si>
  <si>
    <t xml:space="preserve">Ejecutar las obras físicas en las sedes del ICA a nivel nacional, conforme a las normas de contratación estatal </t>
  </si>
  <si>
    <t>Oficinas aeroportuarias intervenidas</t>
  </si>
  <si>
    <t>Oficinas aeroportuarias programadas para intervención</t>
  </si>
  <si>
    <t>Sedes locales intervenidas</t>
  </si>
  <si>
    <t>Sedes locales programadas para intervención</t>
  </si>
  <si>
    <t>No. de solicitudes de proyectos de resoluciones tramitados sobre No. de solicitudes de proyectos de resolución radicados</t>
  </si>
  <si>
    <t>No. de talleres de información y visitas de seguimiento.</t>
  </si>
  <si>
    <t xml:space="preserve">No. de socializaciones de proyectos y resoluciones realizadas </t>
  </si>
  <si>
    <t>No de productos con admisibilidad</t>
  </si>
  <si>
    <t>No de solicitudes de notificación gestionadas sobre No de solicitudes de notificación.</t>
  </si>
  <si>
    <t>No de talleres realizados</t>
  </si>
  <si>
    <t xml:space="preserve">APERTURA DE MERCADOS DESDE LA PERSPECTIVA SANITARIA Y FITOSANITARIA </t>
  </si>
  <si>
    <t>ADELANTAR LA EVALUACIÓN DE RIESGO DE MATERIAL ANIMAL, VEGETAL Y EN ORGANISMOS VIVOS  MODIFICADOS PARA PROTEGER EL ESTATUS NACIONAL</t>
  </si>
  <si>
    <t>Realizar Análisis de Riesgos de plagas y enfermedades incluyendo Bioinsumos y Organismos Vivos Modificados (OVM)</t>
  </si>
  <si>
    <t>Elaborar perfiles de Riesgos agrícolas</t>
  </si>
  <si>
    <t>Emitir conceptos Técnicos</t>
  </si>
  <si>
    <t>No de análsis de Riesgo presentadas al comité de importaciones</t>
  </si>
  <si>
    <t>No de perfiles de riesgos agrícolas realizados</t>
  </si>
  <si>
    <t>No. Conceptos Técnicos emitidos</t>
  </si>
  <si>
    <t xml:space="preserve">Dirección Técnica de Asuntos Internacionales </t>
  </si>
  <si>
    <t xml:space="preserve">Dirección Técnica de Asuntos Nacionales </t>
  </si>
  <si>
    <t>Dirección Técnica de Evaluación de Riesgo</t>
  </si>
  <si>
    <t xml:space="preserve">SUBGERENCIA DE REGULACION </t>
  </si>
  <si>
    <t xml:space="preserve">Direccion Tecnica </t>
  </si>
  <si>
    <t>CONTROL TÉCNICO A LAS SEMILLAS, BIOSEGURIDAD Y DERECHOS DE OBTENTOR</t>
  </si>
  <si>
    <t>Actividades</t>
  </si>
  <si>
    <t>Indicador</t>
  </si>
  <si>
    <t>Ponderador</t>
  </si>
  <si>
    <t xml:space="preserve">Meta </t>
  </si>
  <si>
    <t>avance Dic</t>
  </si>
  <si>
    <t>% Cumplimiento</t>
  </si>
  <si>
    <t>Resultado Accion Estrategica</t>
  </si>
  <si>
    <t>Número. de hectáreas sembradas con semillas certificadas</t>
  </si>
  <si>
    <t>toneladas de  semillas certificadas</t>
  </si>
  <si>
    <t>Visitas realizadas a viveros</t>
  </si>
  <si>
    <t xml:space="preserve">Número de Registro de viveros otorgados </t>
  </si>
  <si>
    <t xml:space="preserve">Número de registros  de viveros solicitados </t>
  </si>
  <si>
    <t>Número de Brigadas de control realizadas</t>
  </si>
  <si>
    <t>Cantidad de Evaluaciones pos registro de materiales vegetales realizados</t>
  </si>
  <si>
    <t>Cantidad de Muestreos de semillas realizados</t>
  </si>
  <si>
    <t>Cantidad de Pruebas evaluación agronómica atendidas</t>
  </si>
  <si>
    <t>Cantidad Pruebas evaluación agronómica solicitadas</t>
  </si>
  <si>
    <t>Número Eventos de transferencia realizados</t>
  </si>
  <si>
    <t>Número de Visitas a productores y/o distribuidores de semillas Realizadas</t>
  </si>
  <si>
    <t xml:space="preserve">Cantidad de Retenes realizados </t>
  </si>
  <si>
    <t>Número pruebas realizadas para OVM</t>
  </si>
  <si>
    <t>Número solicitudes atendidas para OVM de origen vegetal</t>
  </si>
  <si>
    <t>Número solicitudes presentadas para OVM de origen vegetal</t>
  </si>
  <si>
    <t>Número pruebas DHE Ejecutadas</t>
  </si>
  <si>
    <t>Número pruebas DHE solicitadas</t>
  </si>
  <si>
    <t>Número de variedades vegetales nuevas protegidas</t>
  </si>
  <si>
    <t>MANTENIMIENTO DE LOS BANCOS DE GERMOPLASMA - SUBGERENCIA DE PROTECCIÓN VEGETAL</t>
  </si>
  <si>
    <t>Cantidad de Visitas de Supervisión a Bancos de Germoplasma Vegetal</t>
  </si>
  <si>
    <t>Cantidad de Accesiones monitoreadas y renovadas</t>
  </si>
  <si>
    <t>Acciones Estrategicas</t>
  </si>
  <si>
    <t>Acumulado a Dic</t>
  </si>
  <si>
    <t xml:space="preserve">Resultado D.T de Semillas </t>
  </si>
  <si>
    <t>DIRECCION TECNICA DE EPIDEMIOLIGIA Y VIGILANCIA FITOSANITARIA</t>
  </si>
  <si>
    <t xml:space="preserve">DETECCIÓN, CONTROL Y ERRADICACIÓN - PLAN NACIONAL DE MOSCA DE LA FRUTA -PNMF- </t>
  </si>
  <si>
    <t>Determinar la distribución de especies de moscas de la fruta de los géneros Anastrepha  y Ceratitis en rutas oficiales.</t>
  </si>
  <si>
    <t>Número de servicios a redes de monitoreo</t>
  </si>
  <si>
    <t>Establecer los hospedantes de las especies de moscas de la fruta.</t>
  </si>
  <si>
    <t>Número de eventos de muestreo de frutos documentados</t>
  </si>
  <si>
    <t>Vigilancia de zonas con alto de riesgo de establecimiento (aeropuertos, puertos, pasos fronterizos y centrales de abastos) de especies exóticas de moscas de la fruta.</t>
  </si>
  <si>
    <r>
      <t xml:space="preserve">Mantener las áreas de baja prevalencia de moscas de la fruta (Valle del Cauca, Altiplano Cundiboyacense, Antioquia </t>
    </r>
    <r>
      <rPr>
        <sz val="8"/>
        <color rgb="FFFF0000"/>
        <rFont val="Calibri"/>
        <family val="2"/>
        <scheme val="minor"/>
      </rPr>
      <t>y Cordoba</t>
    </r>
    <r>
      <rPr>
        <sz val="8"/>
        <rFont val="Calibri"/>
        <family val="2"/>
        <scheme val="minor"/>
      </rPr>
      <t>).</t>
    </r>
  </si>
  <si>
    <t>Establecer los hospedantes de las especies de moscas de la fruta dentro del área declarada (Valle del Cauca, Altiplano Cundiboyacense, Antioquia y Cordoba).</t>
  </si>
  <si>
    <t>VIGILANCIA DE PLAGAS DE CONTROL OFICIAL, ESTATUS FITOSANITARIO Y REGISTROS</t>
  </si>
  <si>
    <t>Actualización de estatus fitosanitario de especies vegetales en el SIPCO (Sistema de Información de Plagas de Colombia).</t>
  </si>
  <si>
    <t>Actualización del estatus fitosanitario del país a partir del proceso de Vigilancia específica.</t>
  </si>
  <si>
    <t xml:space="preserve">Número de redes de vigilancia de plagas activas </t>
  </si>
  <si>
    <t>Episodios inusuales atendidos.</t>
  </si>
  <si>
    <t>Número de episodios inusuales atendidos</t>
  </si>
  <si>
    <t>Número de solicitudes recibidas</t>
  </si>
  <si>
    <t>Visitas de captura de información de plagas priorizadas.</t>
  </si>
  <si>
    <t xml:space="preserve">Número de visitas realizadas </t>
  </si>
  <si>
    <t>Ejecución de estudios epidemiológicos sobre plagas priorizadas.</t>
  </si>
  <si>
    <t>Número de estudios epidemiológicos ejecutados.</t>
  </si>
  <si>
    <t>Realización de visitas de rastreo para la detección de HLB y Diaphorina citri y otras plagas cuarentenarias.</t>
  </si>
  <si>
    <t>Número de actas de visitas y bases de datos consolidada.</t>
  </si>
  <si>
    <t>Seguimiento a predios sensores para la detección de HLB y Diaphorina citri.</t>
  </si>
  <si>
    <t>Elaboración de boletines epidemiológicos</t>
  </si>
  <si>
    <t xml:space="preserve">Número de boletines epidemiológicos </t>
  </si>
  <si>
    <t>Eventos de comunicación del riesgo
Publicación de documentos impresos-digitales</t>
  </si>
  <si>
    <t>Área atendida en el programa de vigilancia de plagas cuarentenarias (área no acumulada)</t>
  </si>
  <si>
    <t>Hectáreas vigiladas</t>
  </si>
  <si>
    <t xml:space="preserve">Número de rastreos realizados en sitios priorizados.
</t>
  </si>
  <si>
    <t>Área involucrada en el programa para el establecimiento de sitios libres de las plagas cuarentenarias</t>
  </si>
  <si>
    <t>Difusión de información sobre el programa de certificación de plagas cuarentenarias en aguacate.</t>
  </si>
  <si>
    <t>Eventos de comunicación del riesgo o
Publicación de documentos impresos-digitales</t>
  </si>
  <si>
    <t>Visitas de seguimiento a predios registrados</t>
  </si>
  <si>
    <t>Número de visitas a predios
productores de vegetales para la exportación en fresco</t>
  </si>
  <si>
    <t>Visitas de seguimiento a empresas exportadoras de vegetales frescos</t>
  </si>
  <si>
    <t>Número de visitas a exportadores y plantas empacadoras de vegetales
registrados.</t>
  </si>
  <si>
    <t>Atención a solicitudes de nuevos registros, modificaciones, y renovaciones de predios, exportadores y empacadores de vegetales frescos”</t>
  </si>
  <si>
    <t>Número de solicitudes atendidas</t>
  </si>
  <si>
    <t>Número total de solicitudes.</t>
  </si>
  <si>
    <t>PROGRAMA DE VIGILANCIA FITOSANITARIA FORESTAL</t>
  </si>
  <si>
    <t>Registro de cultivos forestales y sistemas agroforestales con fines comerciales.</t>
  </si>
  <si>
    <t xml:space="preserve">Número de registros expedidos de cultivos forestales y sistemas agroforestales con fines comerciales (CF-SF) </t>
  </si>
  <si>
    <t>Control a la movilización de productos de transformación primaria provenientes de cultivos forestales y/o sistemas agroforestales registrados con fines comerciales.</t>
  </si>
  <si>
    <t>Cantidad de remisiones de movilización de productos de transformación primaria expedidas</t>
  </si>
  <si>
    <r>
      <t xml:space="preserve">Cantidad de hectáreas de cultivos forestales y sistemas agroforestales con fines comerciales </t>
    </r>
    <r>
      <rPr>
        <sz val="8"/>
        <color rgb="FFFF0000"/>
        <rFont val="Calibri"/>
        <family val="2"/>
        <scheme val="minor"/>
      </rPr>
      <t>en los cuales se efectuó vigilancia fitosanitaria.</t>
    </r>
  </si>
  <si>
    <t>Visitas de seguimiento a empresas o plantas de tratamiento de embalajes de madera. NIMF 15.</t>
  </si>
  <si>
    <t>Número de visitas a empresas o plantas de tratamiento de embalajes de madera</t>
  </si>
  <si>
    <t>Resultado D.T EPIDEMIOLIGIA Y VIGILANCIA FITOSANITARIA</t>
  </si>
  <si>
    <t>DIRECCIÓN TÉCNICA DE SANIDAD VEGETAL</t>
  </si>
  <si>
    <t>PROTECCIÓN FITOSANITARIA EN CULTIVOS DE PLÁTANO Y BANANO</t>
  </si>
  <si>
    <t xml:space="preserve">Número de hectáreas inspeccionadas o vigiladas  </t>
  </si>
  <si>
    <t>Supresión de focos con Moko en cultivos de Plátano y Banano medida en hectáreas</t>
  </si>
  <si>
    <t xml:space="preserve">Número de hectáreas erradicadas </t>
  </si>
  <si>
    <t>PROTECCIÓN FITOSANITARIA SOBRE LAS PRINCIPALES ESPECIES AGRÍCOLAS DEL PAIS.</t>
  </si>
  <si>
    <t xml:space="preserve">Número de hectáreas inspeccionadas o vigiladas </t>
  </si>
  <si>
    <t>Evaluación Epidemiológica de Problemas Fitosanitarios en zonas productoras de arroz.</t>
  </si>
  <si>
    <t>Instalación de Parcelas para vigilancia Epidemiológica</t>
  </si>
  <si>
    <t>Implementación control fitosanitario en parcelas demostrativas en Cacao.</t>
  </si>
  <si>
    <t>Instalación de parcelas demostrativas de control fitosanitario</t>
  </si>
  <si>
    <r>
      <t>Detectar, manejar y erradicar problemas fitosanitarios y plagas de control oficial en</t>
    </r>
    <r>
      <rPr>
        <b/>
        <sz val="8"/>
        <rFont val="Calibri"/>
        <family val="2"/>
        <scheme val="minor"/>
      </rPr>
      <t xml:space="preserve">  </t>
    </r>
    <r>
      <rPr>
        <sz val="8"/>
        <rFont val="Calibri"/>
        <family val="2"/>
        <scheme val="minor"/>
      </rPr>
      <t>especies</t>
    </r>
    <r>
      <rPr>
        <b/>
        <sz val="8"/>
        <rFont val="Calibri"/>
        <family val="2"/>
        <scheme val="minor"/>
      </rPr>
      <t xml:space="preserve"> Frutales</t>
    </r>
  </si>
  <si>
    <r>
      <t xml:space="preserve">Número de actividades  en manejo y erradicación en </t>
    </r>
    <r>
      <rPr>
        <b/>
        <sz val="8"/>
        <rFont val="Calibri"/>
        <family val="2"/>
        <scheme val="minor"/>
      </rPr>
      <t>Todas las especies Frutales</t>
    </r>
  </si>
  <si>
    <t>Número de hectáreas inspeccionadas o vigiladas.</t>
  </si>
  <si>
    <t>Diagnóstico fitosanitario hortalizas-aromáticas priorizadas</t>
  </si>
  <si>
    <t>Número de reportes de laboratorio (RDL)</t>
  </si>
  <si>
    <r>
      <t>Tratamiento químico de focos de Roya de las cebollas y el ajo en cultivos del genero</t>
    </r>
    <r>
      <rPr>
        <i/>
        <sz val="8"/>
        <rFont val="Calibri"/>
        <family val="2"/>
        <scheme val="minor"/>
      </rPr>
      <t xml:space="preserve"> Allium</t>
    </r>
    <r>
      <rPr>
        <sz val="8"/>
        <rFont val="Calibri"/>
        <family val="2"/>
        <scheme val="minor"/>
      </rPr>
      <t>.</t>
    </r>
  </si>
  <si>
    <t>Número de focos atendidos</t>
  </si>
  <si>
    <t>Número de focos reportados</t>
  </si>
  <si>
    <t>Implementación de plan de manejo de Trips y Escamas en aromáticas registradas.</t>
  </si>
  <si>
    <t>Número de predios de aromáticas registrados</t>
  </si>
  <si>
    <t>Número de predios de aromáticas registrados que implementan Plan fitosanitario de Plagas de Control Oficial</t>
  </si>
  <si>
    <t>Área bajo inspección, vigilancia y control en cultivos de Chontaduro y Coco</t>
  </si>
  <si>
    <t>Vigilancia y control de langosta llanera</t>
  </si>
  <si>
    <t>Hectáreas de las principales especies Agrícolas del país monitoreadas y controladas</t>
  </si>
  <si>
    <t>ATENCIÓN OPORTUNA DE EMERGENCIAS FITOSANITARIAS</t>
  </si>
  <si>
    <t>Número de hectáreas atendidas</t>
  </si>
  <si>
    <t>VIGILANCIA Y MANEJO DE PC EN CULTIVOS DE PALMA DE ACEITE</t>
  </si>
  <si>
    <t>Área con inspección o vigilancia, seguimiento  y control fitosanitario a cultivos de Palma de Aceite en  plagas de control oficial</t>
  </si>
  <si>
    <t>Solicitudes de Registros de predios nuevos</t>
  </si>
  <si>
    <t>Número de registros otorgados</t>
  </si>
  <si>
    <t>CONTROL Y MANTENIMIENTO DE ÁREAS LIBRES Y DE BAJA PREVALENCIA EN LOS CULTIVOS ORNAMENTALES Y DE ALGODÓN</t>
  </si>
  <si>
    <t>Área monitoreada en cultivos de algodón</t>
  </si>
  <si>
    <t xml:space="preserve">Mantenimiento de Áreas Libres de Picudo del Algodón.
(Antioquia, Cauca, Casanare, Guaviare  Meta y Vichada)
</t>
  </si>
  <si>
    <t xml:space="preserve">Lecturas quincenales sin capturas en áreas libres </t>
  </si>
  <si>
    <t>Mantenimiento de la red de monitoreo del picudo (Departamentos productores)</t>
  </si>
  <si>
    <t>Lectura quincenal e instalación de trampas en densidad 1 por 25 hectáreas sembradas</t>
  </si>
  <si>
    <t>Área monitoreada en cultivos ornamentales mercado nacional</t>
  </si>
  <si>
    <t>Número de empresas visitadas</t>
  </si>
  <si>
    <t>Mantenimiento de Áreas Libres de Roya Blanca del Crisantemo (Antioquia, Caldas, Cauca y Quindio)</t>
  </si>
  <si>
    <t>Áreas Libres de RBC Mantenidas</t>
  </si>
  <si>
    <t>Atención de brotes de RBC en cultivos de pompón y crisantemo.</t>
  </si>
  <si>
    <t>Número de brotes atendidos en las áreas libres.</t>
  </si>
  <si>
    <t>Número de brotes  presentados en las áreas libres.</t>
  </si>
  <si>
    <t>Resultado D.T Sanidad Vegetal</t>
  </si>
  <si>
    <t>DIRECCIÓN TÉCNICA DE INOCUIDAD E INSUMOS AGRICOLAS</t>
  </si>
  <si>
    <t>CONTROL TÉCNICO EN LA PRODUCCIÓN Y COMERCIALIZACIÓN DE INSUMOS AGRÍCOLAS</t>
  </si>
  <si>
    <t>Almacenes comercializadores de insumos agrícolas supervisados y controlados</t>
  </si>
  <si>
    <t>Cantidad de Visitas a productores, importadores o comercializadores de insumos agrícolas</t>
  </si>
  <si>
    <t>Atención a las solicitudes de Registro de almacenes de Insumos Agrícolas y Semillas</t>
  </si>
  <si>
    <r>
      <t xml:space="preserve">Numero de solicitudes </t>
    </r>
    <r>
      <rPr>
        <b/>
        <u/>
        <sz val="8"/>
        <rFont val="Calibri"/>
        <family val="2"/>
        <scheme val="minor"/>
      </rPr>
      <t>atendidas</t>
    </r>
    <r>
      <rPr>
        <sz val="8"/>
        <rFont val="Calibri"/>
        <family val="2"/>
        <scheme val="minor"/>
      </rPr>
      <t xml:space="preserve"> de registro de almacenes de Insumos Agrícolas </t>
    </r>
  </si>
  <si>
    <r>
      <t xml:space="preserve">Numero de solicitudes </t>
    </r>
    <r>
      <rPr>
        <b/>
        <u/>
        <sz val="8"/>
        <rFont val="Calibri"/>
        <family val="2"/>
        <scheme val="minor"/>
      </rPr>
      <t>recibidas</t>
    </r>
    <r>
      <rPr>
        <sz val="8"/>
        <rFont val="Calibri"/>
        <family val="2"/>
        <scheme val="minor"/>
      </rPr>
      <t xml:space="preserve"> de registro de almacenes de Insumos Agrícolas </t>
    </r>
  </si>
  <si>
    <t>Muestreo de Insumos Agrícolas para análisis de calidad</t>
  </si>
  <si>
    <t>Cantidad de Muestras de Insumos Agrícolas para análisis de calidad</t>
  </si>
  <si>
    <t>Porcentaje de solicitudes de registro de empresas productoras, comercializadoras, importadoras, formuladoras de insumos agrícolas atendidas</t>
  </si>
  <si>
    <r>
      <t xml:space="preserve">Numero de solicitudes  de registro </t>
    </r>
    <r>
      <rPr>
        <b/>
        <u/>
        <sz val="8"/>
        <rFont val="Calibri"/>
        <family val="2"/>
        <scheme val="minor"/>
      </rPr>
      <t>atendidas</t>
    </r>
    <r>
      <rPr>
        <sz val="8"/>
        <rFont val="Calibri"/>
        <family val="2"/>
        <scheme val="minor"/>
      </rPr>
      <t xml:space="preserve"> (empresas productoras, comercializadoras, importadoras, formuladoras de insumos agrícolas)</t>
    </r>
  </si>
  <si>
    <r>
      <t xml:space="preserve">Numero de solicitudes </t>
    </r>
    <r>
      <rPr>
        <b/>
        <u/>
        <sz val="8"/>
        <rFont val="Calibri"/>
        <family val="2"/>
        <scheme val="minor"/>
      </rPr>
      <t>radicadas</t>
    </r>
    <r>
      <rPr>
        <sz val="8"/>
        <rFont val="Calibri"/>
        <family val="2"/>
        <scheme val="minor"/>
      </rPr>
      <t xml:space="preserve"> (empresas productoras, comercializadoras, importadoras, formuladoras de insumos agrícolas)</t>
    </r>
  </si>
  <si>
    <t>Porcentaje de solicitudes de registro de productos (insumos agrícolas) atendidas</t>
  </si>
  <si>
    <r>
      <t xml:space="preserve">Cantidad de Protocolos </t>
    </r>
    <r>
      <rPr>
        <b/>
        <sz val="8"/>
        <rFont val="Calibri"/>
        <family val="2"/>
        <scheme val="minor"/>
      </rPr>
      <t>aprobados</t>
    </r>
    <r>
      <rPr>
        <sz val="8"/>
        <rFont val="Calibri"/>
        <family val="2"/>
        <scheme val="minor"/>
      </rPr>
      <t xml:space="preserve"> </t>
    </r>
  </si>
  <si>
    <r>
      <t xml:space="preserve">Cantidad de protocolos </t>
    </r>
    <r>
      <rPr>
        <b/>
        <sz val="8"/>
        <rFont val="Calibri"/>
        <family val="2"/>
        <scheme val="minor"/>
      </rPr>
      <t>radicados</t>
    </r>
  </si>
  <si>
    <t xml:space="preserve">Eventos de transferencia sobre producción, comercialización, y uso de insumos </t>
  </si>
  <si>
    <t>IMPLEMENTACIÓN DEL SISTEMA DE SUPERVISIÓN Y CERTIFICACIÓN DE LA INOCUIDAD EN LA PRODUCCIÓN AGRÍCOLA</t>
  </si>
  <si>
    <t>Predios certificados en buenas practicas Agrícolas - BPA</t>
  </si>
  <si>
    <t>Cantidad de Predios certificados en BPA</t>
  </si>
  <si>
    <t>Continuar y ampliar la base de predios certificados en BPA.</t>
  </si>
  <si>
    <r>
      <t xml:space="preserve">Número de recertificación </t>
    </r>
    <r>
      <rPr>
        <b/>
        <u/>
        <sz val="8"/>
        <rFont val="Calibri"/>
        <family val="2"/>
        <scheme val="minor"/>
      </rPr>
      <t>otorgadas</t>
    </r>
    <r>
      <rPr>
        <sz val="8"/>
        <rFont val="Calibri"/>
        <family val="2"/>
        <scheme val="minor"/>
      </rPr>
      <t xml:space="preserve"> en BPA </t>
    </r>
  </si>
  <si>
    <r>
      <t xml:space="preserve">Número de recertificación en BPA </t>
    </r>
    <r>
      <rPr>
        <b/>
        <u/>
        <sz val="8"/>
        <rFont val="Calibri"/>
        <family val="2"/>
        <scheme val="minor"/>
      </rPr>
      <t>solicitadas</t>
    </r>
    <r>
      <rPr>
        <sz val="8"/>
        <rFont val="Calibri"/>
        <family val="2"/>
        <scheme val="minor"/>
      </rPr>
      <t xml:space="preserve"> o presentadas</t>
    </r>
  </si>
  <si>
    <t xml:space="preserve">Visitas de seguimiento y/o pre auditoría a predios </t>
  </si>
  <si>
    <t>Número de predios certificados (auditoria)</t>
  </si>
  <si>
    <t xml:space="preserve">DIRECCIONES TECNICAS </t>
  </si>
  <si>
    <t>META</t>
  </si>
  <si>
    <t>AVANCE A DIC</t>
  </si>
  <si>
    <t>% CUMPLIMIENTO</t>
  </si>
  <si>
    <t>RESULTADO SUBGERENCIA PROTECCION VEGETAL</t>
  </si>
  <si>
    <t>DIRECCION TECNICA DE EPIDEMIOLOGIA Y VIGILANCIA FITOSANITARIA</t>
  </si>
  <si>
    <t>DIRECCION TECNICA DE SANIDAD VEGETAL</t>
  </si>
  <si>
    <t>DIRECCION TECNICA DE INOCUIDAD E INSUMOS AGRICOLAS</t>
  </si>
  <si>
    <t>DIRECCION TECNICA DE CUARENTENA</t>
  </si>
  <si>
    <t>Resultado D.T. CUARENTENA</t>
  </si>
  <si>
    <t>Inspección sanitaria de importación de animales y sus productos</t>
  </si>
  <si>
    <t>Número de envíos inspeccionados (Cargamentos pecuarios inspeccionados)</t>
  </si>
  <si>
    <t xml:space="preserve">No de cargamentos pecuarios interceptados </t>
  </si>
  <si>
    <t>Cuarentenas a animales importados</t>
  </si>
  <si>
    <t>Número de Cuarentenas Supervisadas</t>
  </si>
  <si>
    <t>Número de cuarentenas levantadas</t>
  </si>
  <si>
    <t>Inspección sanitaria y / o fitosanitaria de paquetes en aduanas postales y correos</t>
  </si>
  <si>
    <t xml:space="preserve">Número de paquetes inspeccionados </t>
  </si>
  <si>
    <t>Número de paquetes retenidos</t>
  </si>
  <si>
    <t>Inspección sanitaria y fitosanitaria a vehiculos terrestres</t>
  </si>
  <si>
    <t>Número de vehiculos inspeccionados</t>
  </si>
  <si>
    <t>Número de vehiculos rechazados</t>
  </si>
  <si>
    <t>Inspección sanitaria y fitosanitaria en motonaves y naves de transporte maritimo y fluvial internacional.</t>
  </si>
  <si>
    <t>Número de buques inspeccionados</t>
  </si>
  <si>
    <t>Inspección sanitaria y fitosanitaria de equipajes  de pasajeros de vuelos internacionales</t>
  </si>
  <si>
    <t>Número de vuelos inspeccionados.</t>
  </si>
  <si>
    <t xml:space="preserve">Número de equipajes rechazados </t>
  </si>
  <si>
    <t xml:space="preserve">Inspección fitosanitaria de las plantas, productos vegetales y artículos reglamentados de importación. </t>
  </si>
  <si>
    <t>Número de envíos Inspeccionados. (Cargamentos agrícolas inspeccionados)</t>
  </si>
  <si>
    <t>Inspección fitosanitaria de las plantas, productos vegetales y artículos reglamentados de exportación</t>
  </si>
  <si>
    <t>Número de envíos certificados.(Cargamentos agrícolas certificados)</t>
  </si>
  <si>
    <t xml:space="preserve">Inspección sanitaria de exportaciones en establecimientos de origen </t>
  </si>
  <si>
    <t>Numero de certificados expedidos</t>
  </si>
  <si>
    <t>Inspección sanitaria de exportaciones</t>
  </si>
  <si>
    <t>Número de envíos certificados (Cargamentos pecuarios certificados)</t>
  </si>
  <si>
    <t xml:space="preserve">DIRECCION TECNICA DE LOGISTICA, COMPARTIDO CON DT DE CUARENTENA Y </t>
  </si>
  <si>
    <t>DIRECCION TECNICA DE ANALISIS Y DIAGNOSTICO AGRICOLA</t>
  </si>
  <si>
    <t>Consolidación de los servicios de los Laboratorios de Diagnostico Vegetal LNDF (Fitopatologia y Entomologia)</t>
  </si>
  <si>
    <t xml:space="preserve">Implementar las buenas prácticas de laboratorio (BPL) en el laboratorio </t>
  </si>
  <si>
    <t>No de requisitos de BPL con minimo el 75% de cumplimiento</t>
  </si>
  <si>
    <t>Asegurar el mejoramiento en la capacidad analítica de los laboratorios</t>
  </si>
  <si>
    <t>Número de laboratorios que superan el 50% de los requisitos de mejoramiento de capacidad analítica</t>
  </si>
  <si>
    <t>Asegurar la respuesta oportuna en la atención y análisis de las muestras.</t>
  </si>
  <si>
    <t>No de reportes de muestras finalizados dentro de ruta crítica</t>
  </si>
  <si>
    <t>Número de muestras  analizadas</t>
  </si>
  <si>
    <t>Porcentaje de avance en la oportunidad por N° de muestras</t>
  </si>
  <si>
    <t>No de análisis realizados</t>
  </si>
  <si>
    <t>LABORATORIO NACIONAL DE ORGANISMOS GENETICAMENTE MODIFICADOS -OGM</t>
  </si>
  <si>
    <t>Validar las pruebas propuestas para ser acreditadas</t>
  </si>
  <si>
    <t>Numero de pruebas validadas</t>
  </si>
  <si>
    <t xml:space="preserve">LABORATORIO NACIONAL DE CUARENTENA VEGETAL - LCV </t>
  </si>
  <si>
    <t>LABORATORIO NACIONAL DE TRATAMIENTOS CUARENTENARIOS LNTC</t>
  </si>
  <si>
    <t>Formular tratamientos o tecnicas de mitigacion para los proyectos definidos en el periodo</t>
  </si>
  <si>
    <t>No de tratamientos o tecnicas aprobadas</t>
  </si>
  <si>
    <t xml:space="preserve">Fases del proyectos finalizadas </t>
  </si>
  <si>
    <t>No de ensayos montados en la experimentacion</t>
  </si>
  <si>
    <t>Establecer el pie de cria o colonia de insectos según requerimiento de los proyectos del periodo</t>
  </si>
  <si>
    <t>No de pies de cria o colonia de insectos para ser aplicadas en tratamiento cuarentenario</t>
  </si>
  <si>
    <t>No de colonias que terminan el proceso de renovacion mes a mes</t>
  </si>
  <si>
    <t xml:space="preserve">No de crias estandarizadas </t>
  </si>
  <si>
    <t>Proceso de verificacion oficial de equipos para la aplicación comercial del tratamiento cuarentenario</t>
  </si>
  <si>
    <t xml:space="preserve">No de equipos verificados </t>
  </si>
  <si>
    <t>Consolidación del servicio en el Laboratorio Nacional de Insumos Agricolas - LANIA.</t>
  </si>
  <si>
    <t>Número de pruebas validadas</t>
  </si>
  <si>
    <t>Mantener las pruebas acreditadas en el laboratorio (Solo aplica para los laboratorios acreditados)</t>
  </si>
  <si>
    <t>Numero de pruebas que mantienen su condicion de acrediadas en el laboratorio</t>
  </si>
  <si>
    <t>Fortalecimiento de la red oficial de Semillas.</t>
  </si>
  <si>
    <t>Consolidacion de los servicios de   los laboratorios del grupo Red de laboratorios de diagnostico Fitosanitario</t>
  </si>
  <si>
    <t>Preparar los laboratorios seleccionados para ser acreditados o para mantener la acreditación</t>
  </si>
  <si>
    <t>No requisitos implementados por laboratorio  ≥ 75%</t>
  </si>
  <si>
    <t>ortalecimiento de la red oficial de Semillas.</t>
  </si>
  <si>
    <t>Gestion de la calidad y metrología en los laboratorios</t>
  </si>
  <si>
    <t>AREA TRANSVERSAL PARA LAS DOS DIRECCIONES TECNICAS DE LA SAD</t>
  </si>
  <si>
    <t>Gestión para el mejoramiento de la capacidad operativa de los laboratorios del ICA.</t>
  </si>
  <si>
    <t>Dar cumplimiento al programa de formación interna por parte del grupo de Gestión de calidad analítica y BPL.</t>
  </si>
  <si>
    <t>Números de eventos de formación para el  fortalecimiento del  sistema de aseguramiento de la calidad en los laboratorios de la SAD.</t>
  </si>
  <si>
    <t>Dar cumplimiento al programa de auditorias internas y visitas de acompañamiento a los laboratorios de la subgerencia de análisis y diagnóstico priorizados por las coordinaciones de cada red</t>
  </si>
  <si>
    <t>Número de auditorias internas y visitas de acompañamiento realizadas a los laboratorios de la Subgerencia de Análisis y Diagnóstico bajo la NTC 17025  y las BPL de la OMS.</t>
  </si>
  <si>
    <t xml:space="preserve">Revisión y edición de documentos  del sistema de aseguramiento de la calidad antes de ciclo de aprobación </t>
  </si>
  <si>
    <t>Número de documentos recibidos para editar y subir al DMA para aprobación</t>
  </si>
  <si>
    <t>Número de documentos en proceso de revisión para el mes siguiente</t>
  </si>
  <si>
    <t>Número de documentos editados y subidos al DocManager para aprobación.</t>
  </si>
  <si>
    <r>
      <rPr>
        <b/>
        <sz val="8"/>
        <rFont val="Calibri"/>
        <family val="2"/>
        <scheme val="minor"/>
      </rPr>
      <t xml:space="preserve">% de Documentos editados y revisados : 
</t>
    </r>
    <r>
      <rPr>
        <sz val="8"/>
        <rFont val="Calibri"/>
        <family val="2"/>
        <scheme val="minor"/>
      </rPr>
      <t>(Número de documentos editados y subidos al DMA para aprobació/Número de documentos editados y subidos al DMA para aprobación)</t>
    </r>
  </si>
  <si>
    <t>Dar cumplimiento al programa de mantenimiento preventivo y  a las solicitudes de mantenimiento correctivo en sistemas y equipos de apoyo analítico de los laboratorios de la SAD</t>
  </si>
  <si>
    <t xml:space="preserve">Número de equipos con mantenimiento preventivo </t>
  </si>
  <si>
    <t xml:space="preserve">Número de solicitudes recibidas para  mantenimientos correctivo </t>
  </si>
  <si>
    <t xml:space="preserve">Número de solicitudes atendidas con mantenimiento correctivo   </t>
  </si>
  <si>
    <t>Número de solicitudes atendidas sin solucion por falta de repuestos e insumos</t>
  </si>
  <si>
    <r>
      <rPr>
        <b/>
        <sz val="8"/>
        <rFont val="Calibri"/>
        <family val="2"/>
        <scheme val="minor"/>
      </rPr>
      <t xml:space="preserve">% de solicitudes atendidas para mantenimiento correctivo: </t>
    </r>
    <r>
      <rPr>
        <sz val="8"/>
        <rFont val="Calibri"/>
        <family val="2"/>
        <scheme val="minor"/>
      </rPr>
      <t xml:space="preserve">
(Número de solicitudes atendidas /Número de solicitudes recibidas para  mantenimientos correctivo por imprevistos)</t>
    </r>
  </si>
  <si>
    <t>Dar atención a las solicitudes de imprevistos en los sistemas mecánicos, electromécanicos o eléctricos en los laboratorios de la SAD  y áreas de apoyo.</t>
  </si>
  <si>
    <t xml:space="preserve">Número de solicitudes recibidas para atender imprevistos en los sistemas mécanicos,electromécanicos o  electricos en los laboratorios de la SAD. </t>
  </si>
  <si>
    <t>Número de solicitudes atendidas y solucionadas</t>
  </si>
  <si>
    <t>Número de solicitudes atendidas y no solicionadas por falta de herramientas e insumos</t>
  </si>
  <si>
    <r>
      <rPr>
        <b/>
        <sz val="8"/>
        <rFont val="Calibri"/>
        <family val="2"/>
        <scheme val="minor"/>
      </rPr>
      <t xml:space="preserve">% de solicitudes atendidas: </t>
    </r>
    <r>
      <rPr>
        <sz val="8"/>
        <rFont val="Calibri"/>
        <family val="2"/>
        <scheme val="minor"/>
      </rPr>
      <t>Número de imprevistos atendidos/Número total de solicitudes recibidas.</t>
    </r>
  </si>
  <si>
    <t>Dar cumplimiento al programa de verificación, calibración y calificación de equipos de interés metrológico y a las solicitudes de los laboratorios de la SAD.</t>
  </si>
  <si>
    <t xml:space="preserve">Número de equipos de interés metrológico programados para verificación, calibración y calificación </t>
  </si>
  <si>
    <t>Número de solicitudes atendidas según alcance del LASIM para verificación, calibración o  calificación</t>
  </si>
  <si>
    <t>Número de informes de calibración, verificación o calificación dentro de la ruta crítica y que correspondan a la fecha de corte.</t>
  </si>
  <si>
    <t>% de oportunidad del servicio de calibración, verificación y  calificación  de equipos:
(Número de informes de calibración, verificación o calificación dentro de la ruta crítica y que correspondan a la fecha de corte/ Total de número de equipos intervenidosintervenidos)</t>
  </si>
  <si>
    <t>Implementar las buenas prácticas de laboratorio  en el laboratorio de soporte interno de metrologia LASIM</t>
  </si>
  <si>
    <t xml:space="preserve">Número de requisitos BPL  implementados en el Laboratorio de Soporte Interno en Metrología -LASIM </t>
  </si>
  <si>
    <t>Validar las pruebas estandarizadas propuestas para acreditación</t>
  </si>
  <si>
    <t>Número de nuevos métodos de calibración (validados) para ser acreditados</t>
  </si>
  <si>
    <t>Preparar los métodos de calibración para ser acreditados y mantener la acreditación de los métodos acreditados</t>
  </si>
  <si>
    <t>Número de métodos de calibración preparados para ser acreditados</t>
  </si>
  <si>
    <t>Número de metodos de calibración que mantienen su condición de acreditados en el laboratorio</t>
  </si>
  <si>
    <t>Asegurar el mejoramiento de la capacidad analítica del laboratorio de soporte interno de metrologia LASIM</t>
  </si>
  <si>
    <t>Laboratorios con mejoramiento de capacidad analítica (50%)</t>
  </si>
  <si>
    <t>Registro, autorización y seguimiento a los laboratorios externos y autorizados.</t>
  </si>
  <si>
    <t>Número de solicitudes recibidas para trámite</t>
  </si>
  <si>
    <t>Número de trámites Finalizados</t>
  </si>
  <si>
    <t>Número total de solicitudes tramitadas oportunamente con oficio o resolución</t>
  </si>
  <si>
    <t>% de trámites finalizados: 
(Número de trámites finalizados/ Número de solicitudes recibidas para trámite)</t>
  </si>
  <si>
    <t>% de oportunidad en la gestión de trámites a laboratorios externos:
(Número total de solicitudes tramitadas oportunamente con oficio o resolución / Número de trámites finalizados)</t>
  </si>
  <si>
    <t xml:space="preserve">Número de seguimientos a laboratorios registrados y autorizados </t>
  </si>
  <si>
    <t xml:space="preserve">   </t>
  </si>
  <si>
    <t>GESTION DE LA CALIDAD Y METROLOGIA EN LOS LABORATORIOS</t>
  </si>
  <si>
    <t>DIRECCION TECNICA DE ANALISIS Y DIAGNOSTICO VETERINARIA</t>
  </si>
  <si>
    <t>Consolidación del servicio en el Laboratorio Nacional de Diagnóstico Veterinario - LNDV.</t>
  </si>
  <si>
    <r>
      <t>Mantener las pruebas acreditadas en el laboratorio. (</t>
    </r>
    <r>
      <rPr>
        <i/>
        <sz val="8"/>
        <rFont val="Calibri"/>
        <family val="2"/>
        <scheme val="minor"/>
      </rPr>
      <t>Solo aplica para los laboratorios acreditados)</t>
    </r>
  </si>
  <si>
    <t>Número de pruebas que mantienen su condición de acreditadas en el laboratorio</t>
  </si>
  <si>
    <t>Consolidación del servicio en el Laboratorio Nacional de Insumos Pecuarios - LANIP.</t>
  </si>
  <si>
    <t>Cumplimiento de requisitos de BPL en los laboratorios</t>
  </si>
  <si>
    <t>Mantener las pruebas acreditadas en el laboratorio. (Solo aplica para los laboratorios acreditados)</t>
  </si>
  <si>
    <t>Consolidación del servicio en la red oficial de laboratorios de Diagnóstico Veterinario y Fortalecimiento de la red oficial de Brucelosis.</t>
  </si>
  <si>
    <t>DIRECCION TECNICA DE ANALISIS Y DIAGNOSTICO PECUARIA</t>
  </si>
  <si>
    <t>DIRECCION TECNICA DE ANALISIS Y DIAGNOSTICO VETERINARIO</t>
  </si>
  <si>
    <t xml:space="preserve">SUBGERENCIA DE ANALISIS Y DIAGNOSTICOS </t>
  </si>
  <si>
    <t>TOTAL ICA (gerencia general)</t>
  </si>
  <si>
    <t>Capacitación y actualización jurídica en el ICA</t>
  </si>
  <si>
    <t>Jornadas de capacitación realizadas</t>
  </si>
  <si>
    <t>Proyectos de resolución revisados</t>
  </si>
  <si>
    <t>(Proyectos de resolución revisados/Pro-yectos de resolución sometidos a consideración de la OAJ)*100</t>
  </si>
  <si>
    <t>Conceptos, consultas y derechos de petición resueltos</t>
  </si>
  <si>
    <t>(Conceptos, consultas y derechos de petición resueltos/Con-ceptos, consultas y derechos de petición resueltos sometidos a consideración de la OAJ)*100</t>
  </si>
  <si>
    <t xml:space="preserve">Proyectar la resolución de recursos de apelación contra sanciones impuestas por las Gerencias Seccionales </t>
  </si>
  <si>
    <t xml:space="preserve">Resolución de recursos de apelación proyectados/To-tal recursos de apelación  </t>
  </si>
  <si>
    <t xml:space="preserve">Proyectar la resolución de recursos de apelación sobe procesos disciplinarios </t>
  </si>
  <si>
    <t xml:space="preserve">Resolución de apelaciones sobre procesos disciplinarios/To-tal recursos de apelación sobre procesos disciplinarios    </t>
  </si>
  <si>
    <t>Representación judicial del ICA</t>
  </si>
  <si>
    <t>Demandas admitidas  por despachos judiciales en 2017 en contra del ICA atendidas/Total demandas en contra del ICA admitidas  por despachos judiciales en la vigencia</t>
  </si>
  <si>
    <t>Jurisdicción coactiva</t>
  </si>
  <si>
    <t>Procesos coactivos iniciados en la vigencia</t>
  </si>
  <si>
    <t xml:space="preserve">Legalización, actualizacion y titularización de los bienes inmuebles del ICA </t>
  </si>
  <si>
    <t>Bienes inmuebles del ICA legalizados y titularizados</t>
  </si>
  <si>
    <t>Ejercer la secretaría del Consejo Directivo</t>
  </si>
  <si>
    <t>Sesiones del Consejo Directivo en las que la Oficina Asesora Jurídica ejerció la Secretaría Técnica en 2017/Sesiones del Consejo Directivo realizadas durante la vigencia</t>
  </si>
  <si>
    <t>TITULO DE LA AUDITORIA</t>
  </si>
  <si>
    <t>PROCESOS</t>
  </si>
  <si>
    <t>Coordinador de la Auditoria</t>
  </si>
  <si>
    <t>Equipo Auditor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</si>
  <si>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</si>
  <si>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</si>
  <si>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</si>
  <si>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</si>
  <si>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</si>
  <si>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</si>
  <si>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</si>
  <si>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</si>
  <si>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</si>
  <si>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</si>
  <si>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</si>
  <si>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</si>
  <si>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Responsable: 
Lider de proceso auditado / responsable de información</t>
  </si>
  <si>
    <t>Estratégico</t>
  </si>
  <si>
    <t>Misional</t>
  </si>
  <si>
    <t>Apoyo</t>
  </si>
  <si>
    <t>Evalaución y Contol</t>
  </si>
  <si>
    <t xml:space="preserve">PLAN </t>
  </si>
  <si>
    <t>CUMPLIMIENTO</t>
  </si>
  <si>
    <t>Auditorias a Procesos</t>
  </si>
  <si>
    <t>PROCESOS DE APOYO</t>
  </si>
  <si>
    <r>
      <rPr>
        <b/>
        <sz val="12"/>
        <color theme="1"/>
        <rFont val="Arial"/>
        <family val="2"/>
      </rPr>
      <t>Gestión Recursos Financieros</t>
    </r>
    <r>
      <rPr>
        <sz val="12"/>
        <color theme="1"/>
        <rFont val="Arial"/>
        <family val="2"/>
      </rPr>
      <t xml:space="preserve"> - Ingresos y Facturación y Recaudo</t>
    </r>
  </si>
  <si>
    <t>Coordinador Grupo Gestión Financiera.</t>
  </si>
  <si>
    <r>
      <rPr>
        <b/>
        <sz val="12"/>
        <color theme="1"/>
        <rFont val="Arial"/>
        <family val="2"/>
      </rPr>
      <t>Gestión Recursos Financieros</t>
    </r>
    <r>
      <rPr>
        <sz val="12"/>
        <color theme="1"/>
        <rFont val="Arial"/>
        <family val="2"/>
      </rPr>
      <t xml:space="preserve"> - Gestion Contable y Tributaria</t>
    </r>
  </si>
  <si>
    <t>Coordinador Grupo Gestión Contable.</t>
  </si>
  <si>
    <r>
      <rPr>
        <b/>
        <sz val="12"/>
        <color theme="1"/>
        <rFont val="Arial"/>
        <family val="2"/>
      </rPr>
      <t>Gestión Adquisición de Bienes y Servicios</t>
    </r>
    <r>
      <rPr>
        <sz val="12"/>
        <color theme="1"/>
        <rFont val="Arial"/>
        <family val="2"/>
      </rPr>
      <t xml:space="preserve"> - Contractual</t>
    </r>
  </si>
  <si>
    <t>Coordinador Grupo Gestion Contractual.</t>
  </si>
  <si>
    <r>
      <rPr>
        <b/>
        <sz val="12"/>
        <color theme="1"/>
        <rFont val="Arial"/>
        <family val="2"/>
      </rPr>
      <t>Gestión Recursos Fisicos</t>
    </r>
    <r>
      <rPr>
        <sz val="12"/>
        <color theme="1"/>
        <rFont val="Arial"/>
        <family val="2"/>
      </rPr>
      <t xml:space="preserve"> - Administración de Inventarios</t>
    </r>
  </si>
  <si>
    <t>Coordinador Grupo Gestión Control de Activos y Almacenes</t>
  </si>
  <si>
    <r>
      <rPr>
        <b/>
        <sz val="12"/>
        <color theme="1"/>
        <rFont val="Arial"/>
        <family val="2"/>
      </rPr>
      <t xml:space="preserve">Direccionamiento </t>
    </r>
    <r>
      <rPr>
        <sz val="12"/>
        <color theme="1"/>
        <rFont val="Arial"/>
        <family val="2"/>
      </rPr>
      <t>- Administración de Convenios</t>
    </r>
  </si>
  <si>
    <t>Coordinador Grupo Gestión Convenios de Cooperación Técnica</t>
  </si>
  <si>
    <r>
      <rPr>
        <b/>
        <sz val="12"/>
        <color theme="1"/>
        <rFont val="Arial"/>
        <family val="2"/>
      </rPr>
      <t>Direccionamiento</t>
    </r>
    <r>
      <rPr>
        <sz val="12"/>
        <color theme="1"/>
        <rFont val="Arial"/>
        <family val="2"/>
      </rPr>
      <t xml:space="preserve"> - Planeación Presupuestal</t>
    </r>
  </si>
  <si>
    <t>Jefe Oficina Asesora de Planeación</t>
  </si>
  <si>
    <t>PROCESOS MISIONALES.</t>
  </si>
  <si>
    <r>
      <t xml:space="preserve">Control de Riesgos Sanitarios y Fitosanitarios </t>
    </r>
    <r>
      <rPr>
        <sz val="12"/>
        <rFont val="Arial"/>
        <family val="2"/>
      </rPr>
      <t>- Brucelosis y Tuberculosis</t>
    </r>
  </si>
  <si>
    <t>Jefe Dirección Técnica de Sanidad Animal</t>
  </si>
  <si>
    <r>
      <t xml:space="preserve">Control de Riesgos Sanitarios y Fitosanitarios </t>
    </r>
    <r>
      <rPr>
        <sz val="12"/>
        <color theme="1"/>
        <rFont val="Arial"/>
        <family val="2"/>
      </rPr>
      <t>- Expedición de registro como importador y exportador de semilla para siembra</t>
    </r>
  </si>
  <si>
    <t xml:space="preserve">Jefe Dirección Técnica de Semillas </t>
  </si>
  <si>
    <r>
      <t xml:space="preserve">Control de Riesgos Sanitarios y Fitosanitarios </t>
    </r>
    <r>
      <rPr>
        <sz val="12"/>
        <color theme="1"/>
        <rFont val="Arial"/>
        <family val="2"/>
      </rPr>
      <t>- Control de Plagas - HLB</t>
    </r>
  </si>
  <si>
    <t xml:space="preserve">Jefe Dirección Técnica de Sanidad Vegetal </t>
  </si>
  <si>
    <r>
      <t xml:space="preserve">Gestión de Servicios Analíticos </t>
    </r>
    <r>
      <rPr>
        <sz val="12"/>
        <rFont val="Arial"/>
        <family val="2"/>
      </rPr>
      <t>- Análisis de Muestras</t>
    </r>
  </si>
  <si>
    <t>Coordinador de la Red de Laboratorios de Diagnóstico Veterinario</t>
  </si>
  <si>
    <r>
      <t xml:space="preserve">Prevención de Riesgos Sanitarios y Fitosanitarios </t>
    </r>
    <r>
      <rPr>
        <sz val="12"/>
        <rFont val="Arial"/>
        <family val="2"/>
      </rPr>
      <t>- Expedición CIS para exportación de animales y sus productos</t>
    </r>
  </si>
  <si>
    <r>
      <t xml:space="preserve">Director Oficina ICA - </t>
    </r>
    <r>
      <rPr>
        <b/>
        <sz val="12"/>
        <rFont val="Arial"/>
        <family val="2"/>
      </rPr>
      <t>Aeropuerto el Dorado</t>
    </r>
  </si>
  <si>
    <r>
      <t xml:space="preserve">Prevención de Riesgos Sanitarios y Fitosanitarios </t>
    </r>
    <r>
      <rPr>
        <sz val="12"/>
        <rFont val="Arial"/>
        <family val="2"/>
      </rPr>
      <t>- Cuarentena para animales acuaticos importados.</t>
    </r>
  </si>
  <si>
    <t>Jefe Dirección Técnica de Cuarentena</t>
  </si>
  <si>
    <r>
      <t xml:space="preserve">Prevención de Riesgos Sanitarios y Fitosanitarios </t>
    </r>
    <r>
      <rPr>
        <sz val="12"/>
        <rFont val="Arial"/>
        <family val="2"/>
      </rPr>
      <t>- Logística</t>
    </r>
  </si>
  <si>
    <t>Jefe Dirección Técnica de Logística</t>
  </si>
  <si>
    <r>
      <rPr>
        <b/>
        <sz val="12"/>
        <color theme="1"/>
        <rFont val="Arial"/>
        <family val="2"/>
      </rPr>
      <t>Gerencias seccionales</t>
    </r>
    <r>
      <rPr>
        <sz val="12"/>
        <color theme="1"/>
        <rFont val="Arial"/>
        <family val="2"/>
      </rPr>
      <t xml:space="preserve"> (18) (Quindio, Antioquia, Córdoba, Boyacá, Norte de Santander, Atlántico, Nariño, Cesar, Caquetá, Guainía, Guaviare, Casanare, Magdalena, Sucre, Bolívar, Santander, Meta, Buenaventura) y oficinas locales.</t>
    </r>
  </si>
  <si>
    <t>Gerentes Seccionales y Responsable de Oficinas locales.</t>
  </si>
  <si>
    <t>SUB TOTAL AUDITORIAS</t>
  </si>
  <si>
    <t>Informes de Ley</t>
  </si>
  <si>
    <r>
      <t xml:space="preserve">Informe Ejecutivo Anual Evaluación del Sistema de Control Interno - </t>
    </r>
    <r>
      <rPr>
        <b/>
        <sz val="12"/>
        <color theme="1"/>
        <rFont val="Arial"/>
        <family val="2"/>
      </rPr>
      <t>MECI</t>
    </r>
  </si>
  <si>
    <t>Gerente General - Jefe Oficina Control Interno</t>
  </si>
  <si>
    <t>Informe Pormenorizado de Control Interno</t>
  </si>
  <si>
    <t>Jefe Oficina de Control Interno</t>
  </si>
  <si>
    <t>Informe Austeridad en el Gasto</t>
  </si>
  <si>
    <t>Subgerente Administrativo y Financiero</t>
  </si>
  <si>
    <t>Informe Control Interno Contable</t>
  </si>
  <si>
    <t xml:space="preserve">Subgerente Administrativo y Financiero </t>
  </si>
  <si>
    <t>Informe Derechos de Autor Software</t>
  </si>
  <si>
    <t xml:space="preserve">Jefe Oficina Tecnologías de la Información y Coordinador de Grupo control de Activos y Almacenes </t>
  </si>
  <si>
    <r>
      <t xml:space="preserve">Informe de actualizacion de sistema </t>
    </r>
    <r>
      <rPr>
        <b/>
        <sz val="12"/>
        <color theme="1"/>
        <rFont val="Arial"/>
        <family val="2"/>
      </rPr>
      <t xml:space="preserve">EKOGUI </t>
    </r>
  </si>
  <si>
    <t>Jefe Oficina Asesora Jurídica</t>
  </si>
  <si>
    <t>Informe seguimiento sobre las quejas, segerencias y reclamos.</t>
  </si>
  <si>
    <t>Cooridnador de Grupo Atención al Ciudadano y Gestión Documental</t>
  </si>
  <si>
    <t>Informe de seguimiento al plan anticorrupción y atención al ciudadano</t>
  </si>
  <si>
    <t>Jefes de las Oficinas Asesoras de Planeación- Comunicaciones y Coordinador de Grupo de Atención al Ciudadano y Gestión Documental.</t>
  </si>
  <si>
    <t>Seguimiento a los Mapas de Riesgos de Corrupción.</t>
  </si>
  <si>
    <t>Jefe Oficina Asesora de Planeación.</t>
  </si>
  <si>
    <t>Seguimiento a las Funciones del Comité de Conciliación (incluye el seguimiento a la Valoración de los nuevos Pasivos contingentes y la Actividad Litigiosa del Estado)</t>
  </si>
  <si>
    <r>
      <t xml:space="preserve">Seguimiento a los contratos colgados en la plataforma del </t>
    </r>
    <r>
      <rPr>
        <b/>
        <sz val="12"/>
        <color theme="1"/>
        <rFont val="Arial"/>
        <family val="2"/>
      </rPr>
      <t>SECOP.</t>
    </r>
  </si>
  <si>
    <t>Coordinador de Grupo Gestión Contractual y Gerentes Seccionales</t>
  </si>
  <si>
    <r>
      <t>Seguimiento y Evaluación al sostenimiento</t>
    </r>
    <r>
      <rPr>
        <sz val="12"/>
        <color indexed="8"/>
        <rFont val="Arial"/>
        <family val="2"/>
      </rPr>
      <t xml:space="preserve"> del Sistema de Gestión de Calidad</t>
    </r>
  </si>
  <si>
    <r>
      <t xml:space="preserve">Seguimiento al Sistema de Información y Gestión del Empleo Público </t>
    </r>
    <r>
      <rPr>
        <b/>
        <sz val="12"/>
        <rFont val="Arial"/>
        <family val="2"/>
      </rPr>
      <t>"SIGEP"</t>
    </r>
    <r>
      <rPr>
        <sz val="12"/>
        <rFont val="Arial"/>
        <family val="2"/>
      </rPr>
      <t xml:space="preserve"> (Antes  SUIP)</t>
    </r>
  </si>
  <si>
    <t>Coordinadores de Grupos Gestión del Talento Humano y Contractual</t>
  </si>
  <si>
    <t xml:space="preserve">Informe de cumplimiento del Plan de Mejoramiento Archivistico </t>
  </si>
  <si>
    <t>Coordinador de Grupo de Atención al Ciudadano y Gestión Documental.</t>
  </si>
  <si>
    <t>SUB TOTAL INFORMES DE LEY</t>
  </si>
  <si>
    <t>Asistencia a Comités (interinstitucionales e institucionales)</t>
  </si>
  <si>
    <t>Coordinación del Sistema de Control Interno. (Cuando citen)</t>
  </si>
  <si>
    <t>Nivel Directivo</t>
  </si>
  <si>
    <t xml:space="preserve"> -</t>
  </si>
  <si>
    <t>Gerencia (Cuando citen)</t>
  </si>
  <si>
    <t>Contratación (Cuando citen)</t>
  </si>
  <si>
    <t xml:space="preserve">Subgerente Administrativo y Financiero - Coordinador de Grupo Gestión Contractual </t>
  </si>
  <si>
    <t>Conciliación (Cuando citen)</t>
  </si>
  <si>
    <t>Oficina Asesora Jurídica</t>
  </si>
  <si>
    <t>Convivencia Laboral (Cuando citen)</t>
  </si>
  <si>
    <t xml:space="preserve">Gerencia General  </t>
  </si>
  <si>
    <t>Capacitación (Cuando citen)</t>
  </si>
  <si>
    <t>Subgerente Administrativo y Financiero - Coordinador de Grupo Bienestar Social y Capacitación.</t>
  </si>
  <si>
    <t>Desarrollo Administrativo. (incluye comité de archivo) (Cuando citen)</t>
  </si>
  <si>
    <t>Jornadas de capacitación</t>
  </si>
  <si>
    <t>Inducción (Cuando corresponda)</t>
  </si>
  <si>
    <t>Coordinadores Grupo Gestión del Talento Huamano y Bienestar Social y Capacitación</t>
  </si>
  <si>
    <t>Reinducción (Cuando corresponda)</t>
  </si>
  <si>
    <t>Capacitación institucional (Charlas autocontrol)</t>
  </si>
  <si>
    <t>Jefe Oficina Control Interno</t>
  </si>
  <si>
    <t>ATENCION ENTES EXTERNOS</t>
  </si>
  <si>
    <t>Gestionar solicitudes de entes de control, de competencia de la oficina de control interno y direccionar lo que corresponda a las áreas y hacer seguimiento a la respuesta.</t>
  </si>
  <si>
    <t>Gerencia General - Permanente</t>
  </si>
  <si>
    <t>TOTAL EVALUACION PROGRAMA ANUAL DE AUDITORIA OFICINA CONTROL INTERNO VIGENCIA 2017</t>
  </si>
  <si>
    <t xml:space="preserve">CONTROL INTERNO </t>
  </si>
  <si>
    <t>Área  en hectareas con inspección o vigilancia, seguimiento  y control fitosanitario a cultivos de algodón.</t>
  </si>
  <si>
    <t>Área en hectareas con inspección o vigilancia, seguimiento  y control fitosanitario a cultivos  de ornamentales con destino al mercado nacional.</t>
  </si>
  <si>
    <t>Área en hectareas con inspección o vigilancia, seguimiento  y control fitosanitario a cultivos  registrados de ornamentales de exportación.</t>
  </si>
  <si>
    <t>Área monitoreada en cultivos ornamentales exportacion</t>
  </si>
  <si>
    <t>Inspección, vigilancia, seguimiento  y control fitosanitario a empresas registradas para exportacion de flores y follajes ornamentales</t>
  </si>
  <si>
    <t>DIRECCION TECNICA DE SANIDAD ANIMAL</t>
  </si>
  <si>
    <t>Seguimiento a la vacunación contra Fiebre Aftosa durante los ciclos establecidos por el ICA.</t>
  </si>
  <si>
    <t>Bovinos  vacunados contra Fiebre Aftosa.</t>
  </si>
  <si>
    <t>Predios con vacunación contra Fiebre Aftosa.</t>
  </si>
  <si>
    <t>Dosis aplicadas contra Fiebre Aftosa.</t>
  </si>
  <si>
    <t>Supervisión oficial a la vacunación contra  Fiebre Aftosa .</t>
  </si>
  <si>
    <t>Predios   supervisados.</t>
  </si>
  <si>
    <t>Vacunadores supervisados.</t>
  </si>
  <si>
    <t>Visitas de Supervisión a Vacunadores</t>
  </si>
  <si>
    <t>Control a la movilizaciónen los puestos de control establecidos por el ICA en zonas estratégicas.</t>
  </si>
  <si>
    <t>Movilizaciones de animales vigiladas  en los puestos de control establecidos por el ICA.</t>
  </si>
  <si>
    <t>Movilizaciones de productos vigiladas  en los puestos de control establecidos por el ICA.</t>
  </si>
  <si>
    <t>Control a la movilización en  la ZONA DE ALTA VIGILANCIA - ZAV.</t>
  </si>
  <si>
    <t>Visitas a predios en la ZAV por movilizaciones controladas.</t>
  </si>
  <si>
    <t>Movilizaciones controladas por salida a la Zona Libre .</t>
  </si>
  <si>
    <t>Animales controlados por salida a la Zona Libre</t>
  </si>
  <si>
    <t>Vigilancia de la FA en predios de alto riesgo.</t>
  </si>
  <si>
    <t>Predios  de alto riesgo de fiebre aftosa vigilados.</t>
  </si>
  <si>
    <t>Animales  en predios de alto riesgo de fiebre aftosa vigilados</t>
  </si>
  <si>
    <t>Vigilancia a concentraciones de animales  de las especies susceptibles que se realizan en el departamento.</t>
  </si>
  <si>
    <t>Visitas de supervisión a concentraciones animales realizadas.</t>
  </si>
  <si>
    <t>Animales susceptibles a Fiebre Aftosa vigilados en concentraciones .</t>
  </si>
  <si>
    <t>Vigilancia  en plantas de beneficio.</t>
  </si>
  <si>
    <t>Visitas realizadas  a plantas de beneficio animal.</t>
  </si>
  <si>
    <t>Animales de especies susceptibles inspeccionados en plantas de beneficio .</t>
  </si>
  <si>
    <t>Vigilancia en plantas de acopio y procesadoras de leche.</t>
  </si>
  <si>
    <t>Visitas a  plantas de acopio  y procesadoras de leche.</t>
  </si>
  <si>
    <t>Eventos de educomunicación de Fiebre Aftosa.</t>
  </si>
  <si>
    <t>Eventos de educomunicación realizados.</t>
  </si>
  <si>
    <t>Asistentes a eventos de educomunicación sobre Fiebre Aftosa.</t>
  </si>
  <si>
    <t>Seguimiento a la vacunación contra brucelosis bovina</t>
  </si>
  <si>
    <t>Terneras y bucerras vacunadas contra  Brucelosis</t>
  </si>
  <si>
    <t>Predios con vacunación contra Brucelosis.</t>
  </si>
  <si>
    <t>Ingreso al programa de certificación de predios libres</t>
  </si>
  <si>
    <t>Predios que han ingresado al programa de certificación de predios libres</t>
  </si>
  <si>
    <t>Certificación de predios libres de brucelosis</t>
  </si>
  <si>
    <t>Predios libres con certificado vigente</t>
  </si>
  <si>
    <t xml:space="preserve"> Predios libres nuevos certificados por ICA</t>
  </si>
  <si>
    <t xml:space="preserve"> Predios libres nuevos certificados por OIA</t>
  </si>
  <si>
    <t>Predios que han abandonado el proceso de certificación</t>
  </si>
  <si>
    <t>Recertificación de predios libres de brucelosis</t>
  </si>
  <si>
    <t>Predios libres recertificados por ICA</t>
  </si>
  <si>
    <t>Predios libres recertificados por OIA</t>
  </si>
  <si>
    <t>Animales muestreados en predios certificados</t>
  </si>
  <si>
    <t>Animales muestreados por el ICA</t>
  </si>
  <si>
    <t>Animales muestreados por OIA</t>
  </si>
  <si>
    <t>Caracterización de los Predios Libres Certificados</t>
  </si>
  <si>
    <t>Predios libres con ganadería bovina</t>
  </si>
  <si>
    <t>Predios libres con ganadería bufalina</t>
  </si>
  <si>
    <t>Predios libres con ganadería bovina y bufalina</t>
  </si>
  <si>
    <t>Seguimiento al número de predios en saneamiento</t>
  </si>
  <si>
    <t>Predios en saneamiento por Organismos de Inspección</t>
  </si>
  <si>
    <t>Predios en saneamiento por ICA</t>
  </si>
  <si>
    <t>Animales Positivos Sacrificados</t>
  </si>
  <si>
    <t>Predios en que se ha suspendido el proceso de saneamiento</t>
  </si>
  <si>
    <t>Seguimiento a  organismos de inspección autorizados para Brucelosis.</t>
  </si>
  <si>
    <t>Visitas de seguimiento a  las sedes de los organismos de inspección autorizados para Brucelosis.</t>
  </si>
  <si>
    <t xml:space="preserve"> Visitas  de seguimiento a predios atendidos por organismos de inspección autorizados para Brucelosis</t>
  </si>
  <si>
    <t>Realización de eventos de actualización a profesionales y personal de apoyo a las actividades de campo en las oficinas locales</t>
  </si>
  <si>
    <t>Eventos de actualización de Brucelosis bovina realizados.</t>
  </si>
  <si>
    <t>Participantes en eventos de actualización de Brucelosis bovina.</t>
  </si>
  <si>
    <t>Realización de eventos de educomunicación sobre Brucelosis bovina dirigido a usuarios</t>
  </si>
  <si>
    <t>Eventos de Educomunicación sobre Brucelosis</t>
  </si>
  <si>
    <t>Participantes en eventos de Educomunicación sobre Brucelosis</t>
  </si>
  <si>
    <t>Certificación de predios como libres de tuberculosis</t>
  </si>
  <si>
    <t>Recertificación de predios libres de tuberculosis</t>
  </si>
  <si>
    <t xml:space="preserve"> Proceso de Saneamiento</t>
  </si>
  <si>
    <t>Predios en proceso de Saneamiento  especie Bovina</t>
  </si>
  <si>
    <t>Predios en proceso de Saneamiento  especie Bufalina</t>
  </si>
  <si>
    <t>Animales tuberculinizados en proceso de saneamiento en ganadería bovina</t>
  </si>
  <si>
    <t>Animales tuberculinizados en proceso de saneamiento en ganadería bufalina</t>
  </si>
  <si>
    <t>Animales positivos a Tuberculosis sacrificados</t>
  </si>
  <si>
    <t>Aplicación  de Tuberculina por solicitud de ganaderos</t>
  </si>
  <si>
    <t>Animales tuberculinizados por ICA en ganadería Bovina</t>
  </si>
  <si>
    <t>Animales tuberculinizados  por ICA en ganadería Bufalina</t>
  </si>
  <si>
    <t>Animales tuberculinizados por OIA en ganadería Bovina</t>
  </si>
  <si>
    <t>Animales tuberculinizados por OIA en ganadería Bufalina</t>
  </si>
  <si>
    <t>Seguimiento a  organismos de inspección autorizados para Tuberculosis bovina.</t>
  </si>
  <si>
    <t>Visitas de seguimiento a  las sedes de los organismos de inspección autorizados para Tuberculosis bovina.</t>
  </si>
  <si>
    <t xml:space="preserve"> Visitas  de seguimiento a predios atendidos por organismos de inspección autorizados para Tuberculosis bovina</t>
  </si>
  <si>
    <t>Eventos de actualización de Tuberculosis bovina  realizados.</t>
  </si>
  <si>
    <t>Participantes en eventos de actualización de Tuberculosis  bovina.</t>
  </si>
  <si>
    <t>Realización de eventos de educomunicación sobre Tuberculosis bovina dirigido a usuarios</t>
  </si>
  <si>
    <t>Eventos de Educomunicación sobre Tuberculosis bovina.</t>
  </si>
  <si>
    <t>Participantes en eventos de Educomunicación sobre Tuberculosis bovina.</t>
  </si>
  <si>
    <t>Seguimiento a la vacunación.</t>
  </si>
  <si>
    <t>Reuniones de seguimiento a la vacunación en PPC realizadas.</t>
  </si>
  <si>
    <t>Informes de seguimiento a la vacunación en PPC entregados</t>
  </si>
  <si>
    <t>Seguimiento a la identificación</t>
  </si>
  <si>
    <t>Reuniones de seguimiento a la identificación en la zona.</t>
  </si>
  <si>
    <t>Informes de seguimiento a la identificación en la zona</t>
  </si>
  <si>
    <t>Control a la movilización en los puestos de control establecidos por el ICA en zonas Libres o en proceso  de ser declaradas libres de PPC</t>
  </si>
  <si>
    <t>Movilizaciones  de porcinos controladas</t>
  </si>
  <si>
    <t>Movilizaciones de productos porcinos controladas</t>
  </si>
  <si>
    <t>Vigilancia y seguimiento a predios alto riesgo de la zona declarada  Libre de PPC y en proceso de declaracion.</t>
  </si>
  <si>
    <t>Predios  de alto riesgo de PPC vigilados.</t>
  </si>
  <si>
    <t xml:space="preserve">Animales vigilados en predios de alto riesgo para PPC </t>
  </si>
  <si>
    <t>Vigilancia y seguimiento en PPC a predios de las zonas de frontera.</t>
  </si>
  <si>
    <t xml:space="preserve"> Predios  en zonas de frontera vigilados para PPC.</t>
  </si>
  <si>
    <t xml:space="preserve"> Animales vigilados para PPC .</t>
  </si>
  <si>
    <t xml:space="preserve">Vigilancia y seguimiento en PPC a predios de producción informal de la Costa Atlántica </t>
  </si>
  <si>
    <t>Predios  VIgilados para PPC.</t>
  </si>
  <si>
    <t>Animales  vigilados para PPC</t>
  </si>
  <si>
    <t>Vigilancia a concentraciones de porcinos</t>
  </si>
  <si>
    <t>Resoluciones de Licencia Zoosanitaria vigentes</t>
  </si>
  <si>
    <t>Visitas de supervisión a concentraciones de animales  con presencia de porcinos realizadas.</t>
  </si>
  <si>
    <t>Porcinos vigilados en concentraciones animales .</t>
  </si>
  <si>
    <t>Seguimiento a plantas de sacrificio de porcinos</t>
  </si>
  <si>
    <t>Porcinos inspeccionados en plantas de beneficio .</t>
  </si>
  <si>
    <t>Simulacros regionales  en PPC.</t>
  </si>
  <si>
    <t>Simulacros realizados sobre de PPC</t>
  </si>
  <si>
    <t>Participantes de la seccional en simulacros regionales de PPC.</t>
  </si>
  <si>
    <t>Eventos de  educomunicacion sobre PPC</t>
  </si>
  <si>
    <t>Asistentes a eventos de educomunicación sobre PPC.</t>
  </si>
  <si>
    <t>Muestreo en avicultura comercial a nivel departamental. Influenza Aviar</t>
  </si>
  <si>
    <t>Granjas muestreadas.</t>
  </si>
  <si>
    <t>Aves muestreadas.</t>
  </si>
  <si>
    <t>Muestreo de aves de traspatio alrededor de granjas reproductoras. Influenza Aviar</t>
  </si>
  <si>
    <t>Predios muestreados.</t>
  </si>
  <si>
    <t>Aves muestreados.</t>
  </si>
  <si>
    <t>Muestreo de aves de traspatio alrededor de los humedales bajo monitoreo. Influenza Aviar</t>
  </si>
  <si>
    <t>Aves muestreadas</t>
  </si>
  <si>
    <t>Muestreo de aves vivas comercializadas en plazas de mercado. Influenza Aviar</t>
  </si>
  <si>
    <t>Plazas de mercado de aves vivas muestreadas</t>
  </si>
  <si>
    <t>Muestreo de aves de combate. Influenza Aviar</t>
  </si>
  <si>
    <t>Predios muestreados</t>
  </si>
  <si>
    <t>Muestreo en avicultura comercial a nivel departamental. Enfermedad de Newcastle</t>
  </si>
  <si>
    <t>Muestreo de aves de traspatio. Enfermedad de Newcastle</t>
  </si>
  <si>
    <t xml:space="preserve">Simulacro Nacional de Emergencia Sanitaria Aviar. </t>
  </si>
  <si>
    <t>Simulacros de emergencia sanitaria aviar realizados.</t>
  </si>
  <si>
    <t>Participantes en simulacros de emergencia sanitaria aviar.</t>
  </si>
  <si>
    <t>Organizadores de simulacros de emergencia sanitaria aviar.</t>
  </si>
  <si>
    <t>Visitas de certificación, recertificación y seguimiento a granjas avícolas bioseguras.</t>
  </si>
  <si>
    <t>Visitas  realizadas.</t>
  </si>
  <si>
    <t>Conceptos aprobados emitidos</t>
  </si>
  <si>
    <t>Conceptos aplazados emitidos</t>
  </si>
  <si>
    <t>Conceptos rechazados emitidos</t>
  </si>
  <si>
    <t>Visita a predios avícolas de alto riesgo.</t>
  </si>
  <si>
    <t>Visitas realizadas.</t>
  </si>
  <si>
    <t>Vigilancia a compartimentos certificados libres de la Enfermedad de Newcastle</t>
  </si>
  <si>
    <t>No. De compartimentos certificados bajo vigilancia</t>
  </si>
  <si>
    <t>Participación en comité regional de sanidad avícola en atención a la Resolución 2909 de 2010.</t>
  </si>
  <si>
    <t>Participación del ICA en los comités regionales</t>
  </si>
  <si>
    <t>Realización de eventos de actualización en las enfermedades aviares de control oficial a profesionales y personal de apoyo a las actividades de campo en las oficinas locales</t>
  </si>
  <si>
    <t>Eventos de actualización de enfermedades aviares de control oficial  realizados.</t>
  </si>
  <si>
    <t>Participantes en eventos de actualización de enfermedades aviares de control oficial.</t>
  </si>
  <si>
    <t>Realización de eventos de educomunicación en las enfermedades aviares de control oficial a dirigido a usuarios</t>
  </si>
  <si>
    <t>Eventos de Educomunicación sobre las enfermedades aviares de control oficial realizados.</t>
  </si>
  <si>
    <t>Participantes en eventos de Educomunicación sobre las enfermedades aviares de control oficial.</t>
  </si>
  <si>
    <t>Muestreos de Salmonelosis en granjas de material genético</t>
  </si>
  <si>
    <t>Granjas de material genético muestreadas</t>
  </si>
  <si>
    <t>Muestreos de Salmonelosis en plantas de incubación aviar</t>
  </si>
  <si>
    <t>Plantas de incubación muestreadas</t>
  </si>
  <si>
    <t>Muestreos de Salmonelosis en granjas habilitadas para la exportación</t>
  </si>
  <si>
    <t>Granjas habilitadas para exportación muestreadas</t>
  </si>
  <si>
    <t>Reporte de actividades aviares</t>
  </si>
  <si>
    <t>Base de datos en formato suministrado por la DTSA</t>
  </si>
  <si>
    <t>Reporte de planillas puestos de control aviar</t>
  </si>
  <si>
    <t>Número de vehículos inspeccionados</t>
  </si>
  <si>
    <t>Número de reportes generados</t>
  </si>
  <si>
    <t xml:space="preserve">Toma, conservación y envío de muestras para la detección de la EEB por vigilancia pasiva  en bovinos mayores de 30 meses. </t>
  </si>
  <si>
    <t>Animales muestreados para la vigilancia pasiva de EEB .</t>
  </si>
  <si>
    <t>Toma, conservacion y envio de muestras para la deteccion de EEB por vigilancia activa  de bovinos sanos mayores de 36 meses en plantas de beneficio.</t>
  </si>
  <si>
    <t>Animales muestreados para la vigilancia activa de EEB .</t>
  </si>
  <si>
    <t>Seguimiento  a predios con  bovinos importados a países con riesgo controlado  a EEB .</t>
  </si>
  <si>
    <t>Visitas de vigilancia a los animales importados.</t>
  </si>
  <si>
    <t>Eventos de actualización de EEB  realizados.</t>
  </si>
  <si>
    <t>Participantes en eventos de actualización de EEB.</t>
  </si>
  <si>
    <t>Realización de eventos de educomunicación sobre EEB dirigido a usuarios</t>
  </si>
  <si>
    <t>Eventos de Educomunicación sobre EEB.</t>
  </si>
  <si>
    <t>Participantes en eventos de Educomunicación sobre EEB.</t>
  </si>
  <si>
    <t>Vacunación de équidos contra EEV</t>
  </si>
  <si>
    <t>équidos vacunados contra EEV</t>
  </si>
  <si>
    <t>Seguimiento a la vacunación de équidos contra EEV realizada por terceros.</t>
  </si>
  <si>
    <t>Informes  de  seguimiento a la vacunación EEV enviados.</t>
  </si>
  <si>
    <t>Vigilancia a concentraciones de équidos.</t>
  </si>
  <si>
    <t>Visitas de supervisión a concentraciones de animales  con presencia de équidos realizadas.</t>
  </si>
  <si>
    <t xml:space="preserve">Équidos vigilados en concentraciones animales. </t>
  </si>
  <si>
    <t>Eventos de educomunicación de EEV.</t>
  </si>
  <si>
    <t>Asistentes a eventos de educomunicación sobre EEV</t>
  </si>
  <si>
    <t>Control  de murciélagos hematófagos asociado al seguimiento de focos.</t>
  </si>
  <si>
    <t>Visitas de captura realizadas en seguimiento a focos.</t>
  </si>
  <si>
    <t>Envío de murciélagos hematófogos al laboratorio .</t>
  </si>
  <si>
    <t>Murciélagos hematófagos enviados al laboratorio.</t>
  </si>
  <si>
    <t xml:space="preserve">Participación en Comité Departamental de Control de  Zoonosis </t>
  </si>
  <si>
    <t>Eventos de educomunicación de rabia de origen silvestre.</t>
  </si>
  <si>
    <t>Asistentes a eventos de educomunicación sobre rabia de origen silvestre</t>
  </si>
  <si>
    <t>Registro pecuario de establecimientos acuícolas</t>
  </si>
  <si>
    <t>Predios registrados</t>
  </si>
  <si>
    <t>Seguimiento a predios acuícolas</t>
  </si>
  <si>
    <t>Visitas de seguimiento a predios acuícolas realizadas.</t>
  </si>
  <si>
    <t xml:space="preserve">Seguimiento a predios  exportadores  de peces y camarones. </t>
  </si>
  <si>
    <t>Visitas de seguimiento a predios  exportadores  de peces y camarones realizadas.</t>
  </si>
  <si>
    <t>Toma de muestras para la vigilancia de Manchas-blancas -WSSV  y  Cabeza amarilla-YHV en establecimientos productores de camarón de la zona Caribe.</t>
  </si>
  <si>
    <t>Establecimientos productores de camarón muestreados.</t>
  </si>
  <si>
    <t>Realización de eventos de actualización en sanidad acuícola</t>
  </si>
  <si>
    <t>Eventos de actualización de sanidad acuícola realizados.</t>
  </si>
  <si>
    <t>Participantes en eventos de actualización de sanidad acuícola.</t>
  </si>
  <si>
    <t>Realización de eventos de Educomunicación a productores en sanidad acuícola</t>
  </si>
  <si>
    <t xml:space="preserve"> Eventos  de educomunicación a productores en sanidad acuícola</t>
  </si>
  <si>
    <t>Participantes en eventos de educomunicación de sanidad acuícola.</t>
  </si>
  <si>
    <t>Vigilancia y Seguimiento de enfermedades en predios de producción informal de la Costa Atlantica, Santander, Valle del Cauca, Boyacá, Meta, Cundinamarca y Cauca</t>
  </si>
  <si>
    <t>Predios Visitados</t>
  </si>
  <si>
    <t>Vigilancia a Concentraciones Ganaderas donde esten Ovinos y Caprinos</t>
  </si>
  <si>
    <t xml:space="preserve">Verificación de Guías Sanitarias de Movilización Animal </t>
  </si>
  <si>
    <t>Visita de Supervición a concentraciones ganaderas de animales.</t>
  </si>
  <si>
    <t>Ovinos y Caprinos vigilados en concentraciones ganaderas</t>
  </si>
  <si>
    <t>Seguimiento a plantas de Sacrificio de la especie Ovino Caprino.</t>
  </si>
  <si>
    <t>Visitas realizadas a plantas de beneficio animal.</t>
  </si>
  <si>
    <t>Ovinos y Caprinos inspeccionadosen plantas de beneficio</t>
  </si>
  <si>
    <t>Eventos de educomunicación sobre control sanitario en Ovinos y Caprinos.</t>
  </si>
  <si>
    <t>Evento de educomunicación realizados</t>
  </si>
  <si>
    <t>Participantes en eventos de educomunicación de la especie ovino caprina</t>
  </si>
  <si>
    <t>Resultado D.T de Sanidad Animal</t>
  </si>
  <si>
    <t>DIRECCION TECNICA DE INOCUIDAD E INSUMOS VETERINARIOS</t>
  </si>
  <si>
    <t>Certificación de predios en BPG</t>
  </si>
  <si>
    <t>Certificaciones</t>
  </si>
  <si>
    <t xml:space="preserve"> Autorización Sanitaria y de Inocuidad a predios mayopres de 500 bovinos y/o mayores de 101 hembras porcinas y/o mayores de 600 porcinos de engorde</t>
  </si>
  <si>
    <t>Autorizaciones</t>
  </si>
  <si>
    <t xml:space="preserve"> Autorización Sanitaria y de Inocuidad a predios menores de 500 bovinos y/o menores de 101 hembras porcinas y/o menores de 600 porcinos de engorde y/o de otras especies</t>
  </si>
  <si>
    <t>Convenios formales e informales para la implementación  de las  buenas practicas ganaderas y/o autorización sanitaria y de inocuidad</t>
  </si>
  <si>
    <t>Planes de trabajo</t>
  </si>
  <si>
    <t>Eventos de sensibilización (Eventos de educomunicación sobre inocuidad pecuaria)</t>
  </si>
  <si>
    <t>Eventos sensibilización</t>
  </si>
  <si>
    <t xml:space="preserve">Asistentes </t>
  </si>
  <si>
    <t>Formulación y ejecución del plan de monitoreo para la detección de sustancias químicas</t>
  </si>
  <si>
    <t>Muestras tomadas</t>
  </si>
  <si>
    <t>Formulación y ejecución del Plan de vigilancia de resistencia antimicrobiana.</t>
  </si>
  <si>
    <t>Visitas de IVC a predios (con resultados desviados en plan de residuos, predios certificados, toma de muestras y otras)</t>
  </si>
  <si>
    <t>Numero de visitas</t>
  </si>
  <si>
    <t>Emisión de conceptos técnicos en el registro de productos (solicitudes de registro de productos nuevos, oficios, artes aprobadas)</t>
  </si>
  <si>
    <t xml:space="preserve">Conceptos emitidos </t>
  </si>
  <si>
    <t>Eventos de capacitación y sensibilización a autoridades, y comercializadores de insumos veterinarios y eventos de capacitación a persobal técnico y profesional de oficinas locales.</t>
  </si>
  <si>
    <t xml:space="preserve">Número de Eventos </t>
  </si>
  <si>
    <t>Formulación y ejecución del Plan de Muestreo para la verificación de la calidad de insumos veterinarios</t>
  </si>
  <si>
    <t>Plan de muestreo</t>
  </si>
  <si>
    <t xml:space="preserve">Muestras de alimentos para animales </t>
  </si>
  <si>
    <t xml:space="preserve">Muestras de medicamentos veterinarios </t>
  </si>
  <si>
    <t xml:space="preserve">Muestras de suplementos alimenticios  para rumiantes </t>
  </si>
  <si>
    <t>Visitas  a  Granjas Avicolas Bioseguras de Material Genético y Plantas de Incubación</t>
  </si>
  <si>
    <t>Acta de visita</t>
  </si>
  <si>
    <t>Visita a productores e importadores de material seminal y/o embriones</t>
  </si>
  <si>
    <t>Apoyo a visitas de seguimiento a empresas productoras e importadoras de insumos veterinarios</t>
  </si>
  <si>
    <t>Visitas de seguimiento</t>
  </si>
  <si>
    <t>Visita de inspección y/o seguimiento a empresas productoras e importadoras de insumos veterinarios</t>
  </si>
  <si>
    <t>Visitas de Inspección</t>
  </si>
  <si>
    <t>Visita de seguimiento a empresas productoras e importadoras de insumos veterinarios</t>
  </si>
  <si>
    <t xml:space="preserve">Auditorías  a plantas que producen suplementos alimenticios para rumiantes </t>
  </si>
  <si>
    <t>Visita de inspección a distribuidores de insumos veterinarios no registrados</t>
  </si>
  <si>
    <t xml:space="preserve">Registro de distribuidores de insumos veterinarios </t>
  </si>
  <si>
    <t xml:space="preserve">Registros de distribuidores emitidos </t>
  </si>
  <si>
    <t>Visita de seguimiento a distribuidores de insumos veterinarios registrados</t>
  </si>
  <si>
    <t>Visita de seguimiento a empresas productoras de harinas de origen animal</t>
  </si>
  <si>
    <t>Visitas de seguimiento a empresa productoras de harinas de origen rumiante</t>
  </si>
  <si>
    <t>Resultado D.T DE INOCUIDAD E INSUMOS VETERINARIOS</t>
  </si>
  <si>
    <t xml:space="preserve">DIRECCION TECNICA DE EPIDEMIOLOGIA </t>
  </si>
  <si>
    <t xml:space="preserve">Identificación y formalización de Sensores </t>
  </si>
  <si>
    <t>Número de Municipios con sensores activos</t>
  </si>
  <si>
    <t>Número de Sensores activos y formalizados</t>
  </si>
  <si>
    <t>Notificaciones de ocurrencia de enfermedades de control oficial  e inusuales</t>
  </si>
  <si>
    <t>Notificaciones atendidas</t>
  </si>
  <si>
    <t xml:space="preserve"> Representación espacial de datos recolectados</t>
  </si>
  <si>
    <t>Mapas de Epidemiología Veterinaria Actualizados</t>
  </si>
  <si>
    <t>SUBGERENCIA DE PROTECCION ANIMAL 94% CUMPLIMIENTO</t>
  </si>
  <si>
    <t>RESULTADO SUBGERENCIA PROTECCION ANIMAL</t>
  </si>
  <si>
    <t>Oficina Asesora de Planeación</t>
  </si>
  <si>
    <t>Oficina de Comunicaciones</t>
  </si>
  <si>
    <t>OFICINA ASESORA DE COMUNICACIONES 100% CUMPLIMIENTO</t>
  </si>
  <si>
    <t xml:space="preserve">RESULTADO OFICINA  DE COMUNICACIONES </t>
  </si>
  <si>
    <t>VISIBILIDAD INSTITUCIONAL, PRODUCCION Y DIVULGACION DE INFORMACION MSF A MEDIOS DE COMUNICACIÓN EXTERNOS E INTERNOS</t>
  </si>
  <si>
    <t>DISEÑO E IMPLEMENTACION DE ESTRATEGIAS DE COMUNICACIÓN DEL RIESGO REFEREIDAS A PROGRAMAS SANITARIOS Y FITOSANITARIOS</t>
  </si>
  <si>
    <t>Oficina de Tecnologias</t>
  </si>
  <si>
    <t xml:space="preserve">Oficina de Tecnologias </t>
  </si>
  <si>
    <t>IMPLEMENTACION Y MANTENIMIENTO DEL SISTEMA INTEGRADO DE INFORMACION</t>
  </si>
  <si>
    <t>MODERNIZACION Y MANTENIMIENTO DE LA INFRAESTRUCTURA TECNOLOGICA</t>
  </si>
  <si>
    <t>SERVICIO DE TRASMISION DE DATOS E INTERNET.</t>
  </si>
  <si>
    <t>OFICINA DE TECNOLOGIAS DE LA INFORMACION 100% CUMPLIMIENTO</t>
  </si>
  <si>
    <t xml:space="preserve">RESULTADO OFICINA DE TECNOLOGIA DE LA INFORMACION </t>
  </si>
  <si>
    <t>SERVICIO DE TRASMISION DE DATOS E INTERNET</t>
  </si>
  <si>
    <t xml:space="preserve">RESULTADO OFICINA ASESORA DE PLANEACION </t>
  </si>
  <si>
    <t>SUBGERENCIA ADMINISTRATIVA Y FINANCIERA</t>
  </si>
  <si>
    <t>GRUPO SERVICIOS GENERALES</t>
  </si>
  <si>
    <t>Resultado Cumplimiento Grupo Servicios Generales</t>
  </si>
  <si>
    <t>GRUPO TALENTO HUMANO</t>
  </si>
  <si>
    <t>Resultado Cumplimiento Grupo Talento Humano</t>
  </si>
  <si>
    <t>GRUPO DISCIPLINARIOS</t>
  </si>
  <si>
    <t>Resultado Cumplimiento Grupo Disciplinarios</t>
  </si>
  <si>
    <t>GRUPO GESTION FINANCIERA</t>
  </si>
  <si>
    <t>Resultado Cumplimiento Grupo DE FINANCIERA</t>
  </si>
  <si>
    <t>GRUPO GESTION CONTRACTUAL</t>
  </si>
  <si>
    <t>Resultado Cumplimiento Grupo Contractual</t>
  </si>
  <si>
    <t>GRUPO DE BIENESTAR</t>
  </si>
  <si>
    <t>Resultado Cumplimiento Grupo DE BIENESTAR</t>
  </si>
  <si>
    <t>GRUPO DE GESTION DOCUMENTAL</t>
  </si>
  <si>
    <t>GRUPO DE RECURSOS FISICOS</t>
  </si>
  <si>
    <t>Resultado Cumplimiento Grupo DE Geston Documental</t>
  </si>
  <si>
    <t>Resultado Cumplimiento Grupo DE Recursos Fisicos</t>
  </si>
  <si>
    <t>GRUPO DE CONVENIOS</t>
  </si>
  <si>
    <t>Resultado Cumplimiento Grupo DE Convenio</t>
  </si>
  <si>
    <t>GRUPO DE CONTABILIDAD</t>
  </si>
  <si>
    <t>Resultado Cumplimiento Grupo DE Contabilidad</t>
  </si>
  <si>
    <t>GRUPO DE INFRAESTRUCTURA</t>
  </si>
  <si>
    <t>Resultado Cumplimiento Grupo DE Infraestructura</t>
  </si>
  <si>
    <t>GRUPOS INTERNOS DE TRABAJO</t>
  </si>
  <si>
    <t>GRUPO DE GESTION FINANCIERA</t>
  </si>
  <si>
    <t>GRUPO GESTION CONTRATCTUAL</t>
  </si>
  <si>
    <t>Consolidar el sistema integrado de Gestión</t>
  </si>
  <si>
    <t>RESULTADO CONSOLIDAR EL SISTEMA INTEGRADO DE GSTION</t>
  </si>
  <si>
    <t>PROYECCION PRESUPUESTAL</t>
  </si>
  <si>
    <t>RESULTADO PROYECCION PRESUPUESTAL</t>
  </si>
  <si>
    <t>PLANEACION INSTITUCIONAL</t>
  </si>
  <si>
    <t>OFICINA ASESORA DE PLANEACION 98,86% CUMPLIMIENTO</t>
  </si>
  <si>
    <t>RESULTADO OFICINA ASESORA DE PLANEACION</t>
  </si>
  <si>
    <t>CONSOLIDAR EL SISTEMA INTEGRADO DE GSTION</t>
  </si>
  <si>
    <t>GERENCIA SECCIONAL AMAZONAS</t>
  </si>
  <si>
    <t>EVALUACION OAP</t>
  </si>
  <si>
    <t>SUBGERENCIAS</t>
  </si>
  <si>
    <t>AVANCE A DIC/2017</t>
  </si>
  <si>
    <t>CUMPLIMIENTO GERENCIA SECCIONAL AMAZONAS</t>
  </si>
  <si>
    <t>SUB. PROTECCION ANIMAL</t>
  </si>
  <si>
    <t>SUB. DE PROTECCION VEGETAL</t>
  </si>
  <si>
    <t>GERENCIA SECCIONAL ANTIOQUIA</t>
  </si>
  <si>
    <t>CUMPLIMIENTO GERENCIA SECCIONAL ANTIOQUIA</t>
  </si>
  <si>
    <t>GERENCIA SECCIONAL ARAUCA</t>
  </si>
  <si>
    <t>CUMPLIMIENTO GERENCIA SECCIONAL ARAUCA</t>
  </si>
  <si>
    <t>GERENCIA SECCIONAL ATLANTICO</t>
  </si>
  <si>
    <t>CUMPLIMIENTO GERENCIA SECCIONAL ATLANTICO</t>
  </si>
  <si>
    <t>GERENCIA SECCIONAL BOLIVAR</t>
  </si>
  <si>
    <t>CUMPLIMIENTO GERENCIA SECCIONAL BOLIVAR</t>
  </si>
  <si>
    <t>GERENCIA SECCIONAL BOYACA</t>
  </si>
  <si>
    <t>CUMPLIMIENTO GERENCIA SECCIONAL BOYACA</t>
  </si>
  <si>
    <t>GERENCIA SECCIONAL CALDAS</t>
  </si>
  <si>
    <t>CUMPLIMIENTO GERENCIA SECCIONAL CALDAS</t>
  </si>
  <si>
    <t>GERENCIA SECCIONAL CAQUETA</t>
  </si>
  <si>
    <t>CUMPLIMIENTO GERENCIA SECCIONAL CAQUETA</t>
  </si>
  <si>
    <t>GERENCIA SECCIONAL CASANARE</t>
  </si>
  <si>
    <t>CUMPLIMIENTO GERENCIA SECCIONAL CASANARE</t>
  </si>
  <si>
    <t>GERENCIA SECCIONAL CAUCA</t>
  </si>
  <si>
    <t>CUMPLIMIENTO GERENCIA SECCIONAL CAUCA</t>
  </si>
  <si>
    <t>GERENCIA SECCIONAL CESAR</t>
  </si>
  <si>
    <t>CUMPLIMIENTO GERENCIA SECCIONAL CESAR</t>
  </si>
  <si>
    <t>GERENCIA SECCIONAL CHOCO</t>
  </si>
  <si>
    <t>CUMPLIMIENTO GERENCIA SECCIONAL CHOCO</t>
  </si>
  <si>
    <t>GERENCIA SECCIONAL CORDOBA</t>
  </si>
  <si>
    <t>CUMPLIMIENTO GERENCIA SECCIONAL CORDOBA</t>
  </si>
  <si>
    <t>GERENCIA SECCIONAL CUNDINAMARCA</t>
  </si>
  <si>
    <t>CUMPLIMIENTO GERENCIA SECCIONAL CUNDINAMARCA</t>
  </si>
  <si>
    <t>GERENCIA SECCIONAL GUAINIA</t>
  </si>
  <si>
    <t>CUMPLIMIENTO GERENCIA SECCIONAL GUAINIA</t>
  </si>
  <si>
    <t>GERENCIA SECCIONAL GUAVIARE</t>
  </si>
  <si>
    <t>CUMPLIMIENTO GERENCIA SECCIONAL GUAVIARE</t>
  </si>
  <si>
    <t>GERENCIA SECCIONAL GUAJIRA</t>
  </si>
  <si>
    <t>CUMPLIMIENTO GERENCIA SECCIONAL GUAJIRA</t>
  </si>
  <si>
    <t>GERENCIA SECCIONAL HUILA</t>
  </si>
  <si>
    <t>CUMPLIMIENTO GERENCIA SECCIONAL HUILA</t>
  </si>
  <si>
    <t>GERENCIA SECCIONAL MAGDALENA</t>
  </si>
  <si>
    <t>CUMPLIMIENTO GERENCIA SECCIONAL MAGDALENA</t>
  </si>
  <si>
    <t>GERENCIA SECCIONAL META</t>
  </si>
  <si>
    <t>CUMPLIMIENTO GERENCIA SECCIONAL META</t>
  </si>
  <si>
    <t>GERENCIA SECCIONAL NARIÑO</t>
  </si>
  <si>
    <t>CUMPLIMIENTO GERENCIA SECCIONAL NARIÑO</t>
  </si>
  <si>
    <t>GERENCIA SECCIONAL N. SANTANDER</t>
  </si>
  <si>
    <t>CUMPLIMIENTO GERENCIA SECCIONAL N. SANTANDER</t>
  </si>
  <si>
    <t>GERENCIA SECCIONAL PUTUMAYO</t>
  </si>
  <si>
    <t>CUMPLIMIENTO GERENCIA SECCIONAL PUTUMAYO</t>
  </si>
  <si>
    <t>GERENCIA SECCIONAL QUINDIO</t>
  </si>
  <si>
    <t>CUMPLIMIENTO GERENCIA SECCIONAL QUINDIO</t>
  </si>
  <si>
    <t>GERENCIA SECCIONAL RISARALDA</t>
  </si>
  <si>
    <t>CUMPLIMIENTO GERENCIA SECCIONAL RISARALDA</t>
  </si>
  <si>
    <t>GERENCIA SECCIONAL SAN ANDRES</t>
  </si>
  <si>
    <t>CUMPLIMIENTO GERENCIA SECCIONAL SAN ANDRES</t>
  </si>
  <si>
    <t>GERENCIA SECCIONAL SANTANDER</t>
  </si>
  <si>
    <t>CUMPLIMIENTO GERENCIA SECCIONAL SANTANDER</t>
  </si>
  <si>
    <t>GERENCIA SECCIONAL SUCRE</t>
  </si>
  <si>
    <t>CUMPLIMIENTO GERENCIA SECCIONAL SUCRE</t>
  </si>
  <si>
    <t>GERENCIA SECCIONAL TOLIMA</t>
  </si>
  <si>
    <t>CUMPLIMIENTO GERENCIA SECCIONAL TOLIMA</t>
  </si>
  <si>
    <t>GERENCIA SECCIONAL VALLE DEL CAUCA</t>
  </si>
  <si>
    <t>CUMPLIMIENTO GERENCIA SECCIONAL VALLE DEL CAUCA</t>
  </si>
  <si>
    <t>GERENCIA SECCIONAL VICHADA</t>
  </si>
  <si>
    <t>CUMPLIMIENTO GERENCIA SECCIONAL VICHADA</t>
  </si>
  <si>
    <t>GERENCIA SECCIONAL VAUPES</t>
  </si>
  <si>
    <t>CUMPLIMIENTO GERENCIA SECCIONAL VAUPES</t>
  </si>
  <si>
    <t>Número de envíos interceptados.</t>
  </si>
  <si>
    <t>Cuarentena posentrada a material vegetal importado</t>
  </si>
  <si>
    <t xml:space="preserve">Número de envíos  en cuarentena posentrada </t>
  </si>
  <si>
    <t xml:space="preserve">Numero de envíos rechazados </t>
  </si>
  <si>
    <t>DIRECCION TECNICA DE LOGISTICA, COMPARTIDO CON DT DE CUARENTENA</t>
  </si>
  <si>
    <t>Resultado D.T. DE LOGISTICA, compartida con DT Cuarentena</t>
  </si>
  <si>
    <t>SUBGERENCIA DE ANALISIS Y DIAGNOSTICOS 91% CUMPLIMIENTO</t>
  </si>
  <si>
    <t>SUBG. DE PROTECCION  VEGETAL</t>
  </si>
  <si>
    <t>Resultado Acción Estratégica</t>
  </si>
  <si>
    <t>Número pruebas solicitadas para OVM</t>
  </si>
  <si>
    <t>Número monitoreos de seguimiento a cultivos OVM realizados</t>
  </si>
  <si>
    <t>Acciones Estratégicas</t>
  </si>
  <si>
    <t xml:space="preserve">Dirección Técnica </t>
  </si>
  <si>
    <r>
      <t xml:space="preserve">Área con inspección, seguimiento a cultivos de frutales de exportación y de producción nacional, dentro del área de baja prevalencia  (Valle del Cauca, Altiplano Cundiboyacense, Antioquia </t>
    </r>
    <r>
      <rPr>
        <sz val="8"/>
        <color rgb="FFFF0000"/>
        <rFont val="Calibri"/>
        <family val="2"/>
        <scheme val="minor"/>
      </rPr>
      <t>y Cordoba</t>
    </r>
    <r>
      <rPr>
        <sz val="8"/>
        <rFont val="Calibri"/>
        <family val="2"/>
        <scheme val="minor"/>
      </rPr>
      <t>).</t>
    </r>
  </si>
  <si>
    <t>Área monitoreada en cultivos de frutales.</t>
  </si>
  <si>
    <t>Número de  registros de plagas presentes afectando especies agrícolas de importancia económica en el país publicados en el  SIPCO.</t>
  </si>
  <si>
    <t>Caracterizaciones fitosanitarias de especies vegetales para procesos de admisibilidad fitosanitaria.</t>
  </si>
  <si>
    <t>Número de especies vegetales   con caracterizaciones fitosanitarias para procesos de admisibilidad fitosanitaria.</t>
  </si>
  <si>
    <t>Difusión de información sobre HLB  de los cítricos y su vector y otras plagas cuarentenarias.</t>
  </si>
  <si>
    <t>Área asperjada en la Guajira para bajar poblaciones del insecto vector de HLB.</t>
  </si>
  <si>
    <t>Número de hectáreas asperjadas en el mes.</t>
  </si>
  <si>
    <t xml:space="preserve">Realización de visitas de captura de información de plagas priorizadas en cultivos de aguacate Has, otras variedades y sitios dentro de  área buffer </t>
  </si>
  <si>
    <t>Hectáreas que participan en el programa  con  visitas de seguimiento y monitoreo.</t>
  </si>
  <si>
    <t>Eventos de Educomunicacion sobre producción de vegetales para exportación</t>
  </si>
  <si>
    <t>Número de eventos de
educomunicacion</t>
  </si>
  <si>
    <r>
      <rPr>
        <b/>
        <sz val="8"/>
        <rFont val="Calibri"/>
        <family val="2"/>
        <scheme val="minor"/>
      </rPr>
      <t>Vigilancia fitosanitaria de plagas (artrópodos  y enfermedades) asociadas a las principales especies forestales de carácter comercial en el país. Énfasis por especie foresta</t>
    </r>
    <r>
      <rPr>
        <sz val="8"/>
        <rFont val="Calibri"/>
        <family val="2"/>
        <scheme val="minor"/>
      </rPr>
      <t xml:space="preserve">l:  Especies Forestales del genero Pinus spp. énfasis en vigilancia de Sirex noctilio, Urocerus gigas y  Pineus boerneri. Especies Forestales del genero Eucalyptus  spp. Con énfasis en la vigilancia  de Gonipterus platensis, Glycaspis brimblecombei y  Ralstonia solanacearum. , Gonipterus platensis. Especies forestales de Acacia mangiun y Gmelina arbórea con énfasis en la vigilancia  de insectos de foliadores y perforadores de fuste. Especie forestal Tectona grandis  con énfasis en la vigilancia   fitosanitaria de Maconellicoccus hirsutus y Olivea tectonae. Otras especies forestales (Tabebuia rosea, Pachira quinata, Cordia spp y otras). Plagas  endémicas y exóticas ( artrópodos  y enfermedades).
</t>
    </r>
  </si>
  <si>
    <t xml:space="preserve">Área en hectáreas con inspección o vigilancia, seguimiento  y control fitosanitario a cultivos de plátano y banano </t>
  </si>
  <si>
    <t>Número de hectáreas reportadas con la enfermedad</t>
  </si>
  <si>
    <t>Área en hectáreas  con inspección vigilancia y control para los riesgos fitosanitarios priorizados en cultivos de Arroz</t>
  </si>
  <si>
    <r>
      <t>Área  en hectáreas  con inspección vigilancia y control para los riesgos fitosanitarios priorizados en cultivos de Cacao (</t>
    </r>
    <r>
      <rPr>
        <i/>
        <sz val="8"/>
        <rFont val="Calibri"/>
        <family val="2"/>
        <scheme val="minor"/>
      </rPr>
      <t>Monilia, Escoba de Bruja, y Pasadores del Fruto)</t>
    </r>
    <r>
      <rPr>
        <sz val="8"/>
        <rFont val="Calibri"/>
        <family val="2"/>
        <scheme val="minor"/>
      </rPr>
      <t>.</t>
    </r>
  </si>
  <si>
    <r>
      <t xml:space="preserve">Área  en hectáreas  con inspección vigilancia y control para los riesgos fitosanitarios priorizados en cultivos de Papa en </t>
    </r>
    <r>
      <rPr>
        <i/>
        <sz val="8"/>
        <rFont val="Calibri"/>
        <family val="2"/>
        <scheme val="minor"/>
      </rPr>
      <t>PYVV, Mosca Blanca, Y polilla Guatemalteca.</t>
    </r>
  </si>
  <si>
    <r>
      <t>Área  en hectáreas  con inspección vigilancia y control para los riesgos fitosanitarios priorizados en cultivos de  Caña Panelera en B</t>
    </r>
    <r>
      <rPr>
        <i/>
        <sz val="8"/>
        <rFont val="Calibri"/>
        <family val="2"/>
        <scheme val="minor"/>
      </rPr>
      <t xml:space="preserve">arrenador, </t>
    </r>
    <r>
      <rPr>
        <sz val="8"/>
        <rFont val="Calibri"/>
        <family val="2"/>
        <scheme val="minor"/>
      </rPr>
      <t>y roya naranja</t>
    </r>
    <r>
      <rPr>
        <i/>
        <sz val="8"/>
        <rFont val="Calibri"/>
        <family val="2"/>
        <scheme val="minor"/>
      </rPr>
      <t xml:space="preserve">. </t>
    </r>
  </si>
  <si>
    <r>
      <t xml:space="preserve">Área  en hectáreas  con inspección vigilancia y control para los riesgos fitosanitarios priorizados en cultivos de Caucho en </t>
    </r>
    <r>
      <rPr>
        <i/>
        <sz val="8"/>
        <rFont val="Calibri"/>
        <family val="2"/>
        <scheme val="minor"/>
      </rPr>
      <t>Microciclus ullei, Antracnosis y Phytophthora.</t>
    </r>
  </si>
  <si>
    <r>
      <t xml:space="preserve">Área (Has) con inspección en </t>
    </r>
    <r>
      <rPr>
        <b/>
        <sz val="8"/>
        <rFont val="Calibri"/>
        <family val="2"/>
        <scheme val="minor"/>
      </rPr>
      <t>Aguacate</t>
    </r>
  </si>
  <si>
    <r>
      <t xml:space="preserve">Área (Has) con inspección en </t>
    </r>
    <r>
      <rPr>
        <b/>
        <sz val="8"/>
        <rFont val="Calibri"/>
        <family val="2"/>
        <scheme val="minor"/>
      </rPr>
      <t>Cítricos</t>
    </r>
  </si>
  <si>
    <r>
      <t xml:space="preserve">Área (Has) con inspección  en </t>
    </r>
    <r>
      <rPr>
        <b/>
        <sz val="8"/>
        <rFont val="Calibri"/>
        <family val="2"/>
        <scheme val="minor"/>
      </rPr>
      <t>Pasifloráceas</t>
    </r>
  </si>
  <si>
    <r>
      <t xml:space="preserve">Área (Has) con inspección  en </t>
    </r>
    <r>
      <rPr>
        <b/>
        <sz val="8"/>
        <rFont val="Calibri"/>
        <family val="2"/>
        <scheme val="minor"/>
      </rPr>
      <t>otras especies frutales</t>
    </r>
  </si>
  <si>
    <r>
      <t xml:space="preserve">Área  en hectáreas  con inspección vigilancia y control para los riesgos fitosanitarios priorizados en cultivos de hortalizas-aromáticas (Género </t>
    </r>
    <r>
      <rPr>
        <i/>
        <sz val="8"/>
        <rFont val="Calibri"/>
        <family val="2"/>
        <scheme val="minor"/>
      </rPr>
      <t>Allium: Puccinia allí</t>
    </r>
    <r>
      <rPr>
        <sz val="8"/>
        <rFont val="Calibri"/>
        <family val="2"/>
        <scheme val="minor"/>
      </rPr>
      <t xml:space="preserve">, Berenjena: </t>
    </r>
    <r>
      <rPr>
        <i/>
        <sz val="8"/>
        <rFont val="Calibri"/>
        <family val="2"/>
        <scheme val="minor"/>
      </rPr>
      <t>Ralstonia solanacearum</t>
    </r>
    <r>
      <rPr>
        <sz val="8"/>
        <rFont val="Calibri"/>
        <family val="2"/>
        <scheme val="minor"/>
      </rPr>
      <t xml:space="preserve"> R3bv2, Fresa: Pudrición negra, Ñame: virus, Sábila: pudrición fétida y pudrición de raíz, Tomate: virus y mosca blanca; Aromáticas con registro ICA: trips, escamas y mosca blanca).</t>
    </r>
  </si>
  <si>
    <t>Educomunicacion en manejo integrado de plagas en hortalizas-aromáticas priorizadas</t>
  </si>
  <si>
    <t>Número de actividades de Educomunicacion</t>
  </si>
  <si>
    <t>Área  en hectáreas  con inspección vigilancia y control para los riesgos fitosanitarios priorizados en el cultivo de café , en plagas como el mal rosado, Gotera y cochinillas harinosas del Café.  Plagas como broca y roya se harán acciones de intervención cuando sean necesarios.</t>
  </si>
  <si>
    <t>Área  en hectáreas  con inspección vigilancia y control para los riesgos fitosanitarios priorizados en cultivos de Yuca en Gusano Cachón, Mosca Blanca y Cuero de Sapo</t>
  </si>
  <si>
    <t xml:space="preserve">Área  en hectáreas  con inspección vigilancia y control para los riesgos fitosanitarios priorizados en cultivos de Cereales. (Maíz: Mildeo velloso, Mancha de asfalto y pudrición de mazorca) </t>
  </si>
  <si>
    <t>Emergencia Fitosanitaria Pudrición Radical en cultivos de aguacate en los montes de Maria departamentos de Bolivar y Sucre.</t>
  </si>
  <si>
    <t>Número de Talleres de educomunicacion</t>
  </si>
  <si>
    <r>
      <t xml:space="preserve">Número de solicitudes </t>
    </r>
    <r>
      <rPr>
        <b/>
        <u/>
        <sz val="8"/>
        <rFont val="Calibri"/>
        <family val="2"/>
        <scheme val="minor"/>
      </rPr>
      <t>atendidas</t>
    </r>
    <r>
      <rPr>
        <sz val="8"/>
        <rFont val="Calibri"/>
        <family val="2"/>
        <scheme val="minor"/>
      </rPr>
      <t xml:space="preserve"> (insumos agrícolas)</t>
    </r>
  </si>
  <si>
    <r>
      <t xml:space="preserve">Número de solicitudes </t>
    </r>
    <r>
      <rPr>
        <b/>
        <u/>
        <sz val="8"/>
        <rFont val="Calibri"/>
        <family val="2"/>
        <scheme val="minor"/>
      </rPr>
      <t>radicadas</t>
    </r>
    <r>
      <rPr>
        <sz val="8"/>
        <rFont val="Calibri"/>
        <family val="2"/>
        <scheme val="minor"/>
      </rPr>
      <t xml:space="preserve"> (insumos agrícolas)</t>
    </r>
  </si>
  <si>
    <t>Aprobación de Protocolos de pruebas de eficacia de insumos agrícolas</t>
  </si>
  <si>
    <t>Resultado D.T de Inocuidad e Insumos Agrícolas</t>
  </si>
  <si>
    <t>SUBGERENCIA DE PROTECCION VEGETAL 94% CUMPLIMIENTO</t>
  </si>
  <si>
    <t>Dirección Técnica de Semillas</t>
  </si>
  <si>
    <t>SUBGERENCIA DE PROTECCION FRONTERIZA 90% CUMPLIMIENTO</t>
  </si>
  <si>
    <t>RESULTADO SUBGERENCIA PROTECCION FRONTERIZA</t>
  </si>
  <si>
    <t>GERENCIAS SECCIONALES</t>
  </si>
  <si>
    <t xml:space="preserve">CUMPLIMIENTO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</si>
</sst>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;[Red]#,##0"/>
    <numFmt numFmtId="165" formatCode="0.0"/>
    <numFmt numFmtId="166" formatCode="_(* #,##0_);_(* \(#,##0\);_(* &quot;-&quot;??_);_(@_)"/>
    <numFmt numFmtId="167" formatCode="_-* #,##0.00\ _€_-;\-* #,##0.00\ _€_-;_-* &quot;-&quot;??\ _€_-;_-@_-"/>
    <numFmt numFmtId="168" formatCode="0.000"/>
    <numFmt numFmtId="169" formatCode="#,##0.00;[Red]#,##0.00"/>
    <numFmt numFmtId="170" formatCode="#,##0.0;[Red]#,##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3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0" borderId="0"/>
  </cellStyleXfs>
  <cellXfs count="595">
    <xf numFmtId="0" fontId="0" fillId="0" borderId="0" xfId="0"/>
    <xf numFmtId="0" fontId="0" fillId="0" borderId="4" xfId="0" applyBorder="1"/>
    <xf numFmtId="0" fontId="1" fillId="3" borderId="4" xfId="0" applyFont="1" applyFill="1" applyBorder="1" applyAlignment="1">
      <alignment horizontal="center" vertical="center"/>
    </xf>
    <xf numFmtId="0" fontId="1" fillId="0" borderId="0" xfId="0" applyFont="1"/>
    <xf numFmtId="0" fontId="0" fillId="0" borderId="4" xfId="0" applyBorder="1" applyAlignment="1">
      <alignment wrapText="1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4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 applyProtection="1">
      <alignment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6" borderId="4" xfId="0" applyNumberFormat="1" applyFont="1" applyFill="1" applyBorder="1" applyAlignment="1" applyProtection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4" xfId="0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left" vertical="center" wrapText="1" readingOrder="1"/>
    </xf>
    <xf numFmtId="0" fontId="4" fillId="0" borderId="4" xfId="0" applyFont="1" applyFill="1" applyBorder="1" applyAlignment="1" applyProtection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37" fontId="4" fillId="0" borderId="4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165" fontId="3" fillId="0" borderId="0" xfId="0" applyNumberFormat="1" applyFont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6" borderId="11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2" fontId="4" fillId="6" borderId="10" xfId="0" applyNumberFormat="1" applyFont="1" applyFill="1" applyBorder="1" applyAlignment="1" applyProtection="1">
      <alignment horizontal="left" vertical="center" wrapText="1"/>
    </xf>
    <xf numFmtId="2" fontId="4" fillId="0" borderId="4" xfId="0" applyNumberFormat="1" applyFont="1" applyFill="1" applyBorder="1" applyAlignment="1" applyProtection="1">
      <alignment horizontal="left" vertical="center" wrapText="1"/>
    </xf>
    <xf numFmtId="2" fontId="4" fillId="0" borderId="12" xfId="0" applyNumberFormat="1" applyFont="1" applyFill="1" applyBorder="1" applyAlignment="1" applyProtection="1">
      <alignment horizontal="left" vertical="center" wrapText="1"/>
    </xf>
    <xf numFmtId="2" fontId="4" fillId="0" borderId="11" xfId="0" applyNumberFormat="1" applyFont="1" applyFill="1" applyBorder="1" applyAlignment="1" applyProtection="1">
      <alignment horizontal="left" vertical="center" wrapText="1"/>
    </xf>
    <xf numFmtId="2" fontId="4" fillId="6" borderId="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justify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6" borderId="4" xfId="0" applyFont="1" applyFill="1" applyBorder="1" applyAlignment="1" applyProtection="1">
      <alignment horizontal="justify" vertical="center" wrapText="1"/>
    </xf>
    <xf numFmtId="0" fontId="8" fillId="6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6" borderId="4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vertical="center" wrapText="1"/>
      <protection hidden="1"/>
    </xf>
    <xf numFmtId="0" fontId="1" fillId="6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wrapText="1"/>
    </xf>
    <xf numFmtId="165" fontId="0" fillId="0" borderId="0" xfId="0" applyNumberForma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0" xfId="0" applyFill="1"/>
    <xf numFmtId="0" fontId="1" fillId="10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2" fontId="0" fillId="0" borderId="0" xfId="0" applyNumberFormat="1"/>
    <xf numFmtId="1" fontId="0" fillId="0" borderId="0" xfId="0" applyNumberForma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 vertical="center" wrapText="1"/>
    </xf>
    <xf numFmtId="0" fontId="17" fillId="6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4" xfId="1" applyNumberFormat="1" applyFont="1" applyBorder="1" applyAlignment="1">
      <alignment horizontal="center" vertical="center" wrapText="1"/>
    </xf>
    <xf numFmtId="1" fontId="0" fillId="0" borderId="4" xfId="1" applyNumberFormat="1" applyFont="1" applyBorder="1" applyAlignment="1">
      <alignment horizontal="center" vertical="center" wrapText="1"/>
    </xf>
    <xf numFmtId="0" fontId="0" fillId="0" borderId="4" xfId="1" applyNumberFormat="1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 wrapText="1"/>
    </xf>
    <xf numFmtId="9" fontId="0" fillId="0" borderId="4" xfId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0" fillId="0" borderId="0" xfId="0"/>
    <xf numFmtId="0" fontId="22" fillId="12" borderId="11" xfId="0" applyFont="1" applyFill="1" applyBorder="1" applyAlignment="1">
      <alignment horizontal="center" vertical="center" textRotation="90" wrapText="1"/>
    </xf>
    <xf numFmtId="0" fontId="22" fillId="2" borderId="11" xfId="0" applyFont="1" applyFill="1" applyBorder="1" applyAlignment="1">
      <alignment horizontal="center" vertical="center" textRotation="90" wrapText="1"/>
    </xf>
    <xf numFmtId="0" fontId="22" fillId="14" borderId="11" xfId="0" applyFont="1" applyFill="1" applyBorder="1" applyAlignment="1">
      <alignment horizontal="center" vertical="center" textRotation="90" wrapText="1"/>
    </xf>
    <xf numFmtId="0" fontId="22" fillId="15" borderId="11" xfId="0" applyFont="1" applyFill="1" applyBorder="1" applyAlignment="1">
      <alignment horizontal="center" vertical="center" textRotation="90" wrapText="1"/>
    </xf>
    <xf numFmtId="0" fontId="20" fillId="0" borderId="27" xfId="0" applyFont="1" applyFill="1" applyBorder="1" applyAlignment="1">
      <alignment vertical="center" wrapText="1"/>
    </xf>
    <xf numFmtId="0" fontId="20" fillId="6" borderId="27" xfId="0" applyFont="1" applyFill="1" applyBorder="1" applyAlignment="1">
      <alignment vertical="center" wrapText="1"/>
    </xf>
    <xf numFmtId="0" fontId="20" fillId="11" borderId="27" xfId="0" applyFont="1" applyFill="1" applyBorder="1" applyAlignment="1">
      <alignment vertical="center" wrapText="1"/>
    </xf>
    <xf numFmtId="0" fontId="20" fillId="16" borderId="27" xfId="0" applyFont="1" applyFill="1" applyBorder="1" applyAlignment="1">
      <alignment vertical="center" wrapText="1"/>
    </xf>
    <xf numFmtId="0" fontId="25" fillId="6" borderId="27" xfId="0" applyFont="1" applyFill="1" applyBorder="1" applyAlignment="1">
      <alignment vertical="center" wrapText="1"/>
    </xf>
    <xf numFmtId="0" fontId="20" fillId="17" borderId="27" xfId="0" applyFont="1" applyFill="1" applyBorder="1" applyAlignment="1">
      <alignment vertical="center" wrapText="1"/>
    </xf>
    <xf numFmtId="0" fontId="28" fillId="6" borderId="27" xfId="0" applyFont="1" applyFill="1" applyBorder="1" applyAlignment="1">
      <alignment vertical="center" wrapText="1"/>
    </xf>
    <xf numFmtId="0" fontId="29" fillId="6" borderId="27" xfId="0" applyFont="1" applyFill="1" applyBorder="1" applyAlignment="1">
      <alignment vertical="center" wrapText="1"/>
    </xf>
    <xf numFmtId="0" fontId="30" fillId="6" borderId="27" xfId="0" applyFont="1" applyFill="1" applyBorder="1" applyAlignment="1">
      <alignment vertical="center" wrapText="1"/>
    </xf>
    <xf numFmtId="0" fontId="24" fillId="11" borderId="34" xfId="0" applyFont="1" applyFill="1" applyBorder="1" applyAlignment="1">
      <alignment horizontal="left" vertical="center" wrapText="1"/>
    </xf>
    <xf numFmtId="0" fontId="24" fillId="11" borderId="6" xfId="0" applyFont="1" applyFill="1" applyBorder="1" applyAlignment="1">
      <alignment horizontal="left" vertical="center" wrapText="1"/>
    </xf>
    <xf numFmtId="0" fontId="24" fillId="11" borderId="40" xfId="0" applyFont="1" applyFill="1" applyBorder="1" applyAlignment="1">
      <alignment horizontal="left" vertical="center" wrapText="1"/>
    </xf>
    <xf numFmtId="0" fontId="20" fillId="6" borderId="41" xfId="0" applyFont="1" applyFill="1" applyBorder="1" applyAlignment="1">
      <alignment vertical="center" wrapText="1"/>
    </xf>
    <xf numFmtId="0" fontId="25" fillId="6" borderId="41" xfId="0" applyFont="1" applyFill="1" applyBorder="1" applyAlignment="1">
      <alignment vertical="center" wrapText="1"/>
    </xf>
    <xf numFmtId="0" fontId="20" fillId="17" borderId="41" xfId="0" applyFont="1" applyFill="1" applyBorder="1" applyAlignment="1">
      <alignment vertical="center" wrapText="1"/>
    </xf>
    <xf numFmtId="0" fontId="20" fillId="6" borderId="30" xfId="0" applyFont="1" applyFill="1" applyBorder="1" applyAlignment="1">
      <alignment vertical="center" wrapText="1"/>
    </xf>
    <xf numFmtId="0" fontId="20" fillId="16" borderId="30" xfId="0" applyFont="1" applyFill="1" applyBorder="1" applyAlignment="1">
      <alignment vertical="center" wrapText="1"/>
    </xf>
    <xf numFmtId="0" fontId="25" fillId="6" borderId="42" xfId="0" applyFont="1" applyFill="1" applyBorder="1" applyAlignment="1">
      <alignment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0" fillId="2" borderId="40" xfId="0" applyFont="1" applyFill="1" applyBorder="1" applyAlignment="1">
      <alignment vertical="center" wrapText="1"/>
    </xf>
    <xf numFmtId="0" fontId="18" fillId="11" borderId="5" xfId="0" applyFont="1" applyFill="1" applyBorder="1" applyAlignment="1">
      <alignment vertical="center"/>
    </xf>
    <xf numFmtId="0" fontId="18" fillId="11" borderId="6" xfId="0" applyFont="1" applyFill="1" applyBorder="1" applyAlignment="1">
      <alignment vertical="center"/>
    </xf>
    <xf numFmtId="0" fontId="18" fillId="11" borderId="7" xfId="0" applyFont="1" applyFill="1" applyBorder="1" applyAlignment="1">
      <alignment vertical="center"/>
    </xf>
    <xf numFmtId="1" fontId="31" fillId="2" borderId="4" xfId="0" applyNumberFormat="1" applyFont="1" applyFill="1" applyBorder="1" applyAlignment="1">
      <alignment horizontal="center" vertical="center" wrapText="1"/>
    </xf>
    <xf numFmtId="1" fontId="31" fillId="19" borderId="4" xfId="0" applyNumberFormat="1" applyFont="1" applyFill="1" applyBorder="1" applyAlignment="1">
      <alignment horizontal="center" vertical="center"/>
    </xf>
    <xf numFmtId="0" fontId="31" fillId="19" borderId="4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3" fillId="0" borderId="4" xfId="0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34" fillId="6" borderId="4" xfId="0" applyNumberFormat="1" applyFont="1" applyFill="1" applyBorder="1" applyAlignment="1">
      <alignment horizontal="center" vertical="center" wrapText="1"/>
    </xf>
    <xf numFmtId="0" fontId="33" fillId="6" borderId="4" xfId="0" applyFont="1" applyFill="1" applyBorder="1" applyAlignment="1" applyProtection="1">
      <alignment horizontal="left" vertical="center" wrapText="1"/>
    </xf>
    <xf numFmtId="164" fontId="35" fillId="6" borderId="43" xfId="0" applyNumberFormat="1" applyFont="1" applyFill="1" applyBorder="1" applyAlignment="1">
      <alignment horizontal="center" vertical="center" wrapText="1"/>
    </xf>
    <xf numFmtId="164" fontId="35" fillId="6" borderId="4" xfId="0" applyNumberFormat="1" applyFont="1" applyFill="1" applyBorder="1" applyAlignment="1">
      <alignment horizontal="center" vertical="center" wrapText="1"/>
    </xf>
    <xf numFmtId="168" fontId="0" fillId="0" borderId="4" xfId="0" applyNumberFormat="1" applyBorder="1" applyAlignment="1">
      <alignment horizontal="center" vertical="center"/>
    </xf>
    <xf numFmtId="0" fontId="8" fillId="6" borderId="5" xfId="0" applyFont="1" applyFill="1" applyBorder="1" applyAlignment="1" applyProtection="1">
      <alignment horizontal="left" vertical="center" wrapText="1"/>
    </xf>
    <xf numFmtId="0" fontId="33" fillId="6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4" fillId="0" borderId="4" xfId="4" applyFont="1" applyFill="1" applyBorder="1" applyAlignment="1" applyProtection="1">
      <alignment horizontal="left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vertical="center" wrapText="1"/>
    </xf>
    <xf numFmtId="14" fontId="8" fillId="6" borderId="4" xfId="0" applyNumberFormat="1" applyFont="1" applyFill="1" applyBorder="1" applyAlignment="1" applyProtection="1">
      <alignment horizontal="left" vertical="center" wrapText="1"/>
    </xf>
    <xf numFmtId="165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9" fontId="5" fillId="0" borderId="4" xfId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9" fontId="5" fillId="0" borderId="10" xfId="1" applyFont="1" applyFill="1" applyBorder="1" applyAlignment="1">
      <alignment horizontal="center" vertical="center"/>
    </xf>
    <xf numFmtId="9" fontId="8" fillId="0" borderId="4" xfId="1" applyFont="1" applyFill="1" applyBorder="1" applyAlignment="1" applyProtection="1">
      <alignment horizontal="center" vertical="center" wrapText="1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left" vertical="center" wrapText="1"/>
    </xf>
    <xf numFmtId="1" fontId="0" fillId="0" borderId="27" xfId="0" applyNumberFormat="1" applyBorder="1"/>
    <xf numFmtId="1" fontId="0" fillId="0" borderId="46" xfId="0" applyNumberFormat="1" applyBorder="1"/>
    <xf numFmtId="0" fontId="0" fillId="0" borderId="27" xfId="0" applyBorder="1"/>
    <xf numFmtId="0" fontId="3" fillId="0" borderId="30" xfId="0" applyFont="1" applyBorder="1"/>
    <xf numFmtId="1" fontId="3" fillId="0" borderId="47" xfId="0" applyNumberFormat="1" applyFont="1" applyBorder="1"/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left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0" fillId="0" borderId="4" xfId="0" applyBorder="1" applyAlignment="1"/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164" fontId="4" fillId="6" borderId="4" xfId="0" applyNumberFormat="1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wrapText="1"/>
    </xf>
    <xf numFmtId="0" fontId="6" fillId="0" borderId="4" xfId="0" applyNumberFormat="1" applyFont="1" applyFill="1" applyBorder="1" applyAlignment="1">
      <alignment horizontal="center" vertical="center"/>
    </xf>
    <xf numFmtId="164" fontId="4" fillId="6" borderId="5" xfId="0" applyNumberFormat="1" applyFont="1" applyFill="1" applyBorder="1" applyAlignment="1">
      <alignment horizontal="left" vertical="center" wrapText="1"/>
    </xf>
    <xf numFmtId="164" fontId="4" fillId="6" borderId="11" xfId="0" applyNumberFormat="1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 wrapText="1"/>
    </xf>
    <xf numFmtId="169" fontId="0" fillId="0" borderId="4" xfId="0" applyNumberForma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65" fontId="1" fillId="0" borderId="4" xfId="0" applyNumberFormat="1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>
      <alignment horizontal="center"/>
    </xf>
    <xf numFmtId="0" fontId="4" fillId="0" borderId="4" xfId="0" applyFont="1" applyFill="1" applyBorder="1" applyAlignment="1" applyProtection="1">
      <alignment vertical="center" wrapText="1"/>
    </xf>
    <xf numFmtId="0" fontId="0" fillId="0" borderId="4" xfId="0" applyBorder="1" applyAlignment="1">
      <alignment horizontal="left" wrapText="1"/>
    </xf>
    <xf numFmtId="2" fontId="0" fillId="0" borderId="4" xfId="0" applyNumberFormat="1" applyBorder="1" applyAlignment="1">
      <alignment horizontal="center" vertical="center"/>
    </xf>
    <xf numFmtId="0" fontId="1" fillId="6" borderId="0" xfId="0" applyFont="1" applyFill="1" applyBorder="1" applyAlignment="1"/>
    <xf numFmtId="0" fontId="1" fillId="6" borderId="0" xfId="0" applyFont="1" applyFill="1" applyBorder="1" applyAlignment="1">
      <alignment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/>
    </xf>
    <xf numFmtId="165" fontId="20" fillId="0" borderId="4" xfId="0" applyNumberFormat="1" applyFont="1" applyBorder="1" applyAlignment="1">
      <alignment horizontal="center" vertical="center"/>
    </xf>
    <xf numFmtId="165" fontId="20" fillId="6" borderId="4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Border="1" applyAlignment="1">
      <alignment horizontal="center" vertical="center"/>
    </xf>
    <xf numFmtId="0" fontId="4" fillId="6" borderId="11" xfId="0" applyFont="1" applyFill="1" applyBorder="1" applyAlignment="1" applyProtection="1">
      <alignment horizontal="left" vertical="center" wrapText="1"/>
    </xf>
    <xf numFmtId="0" fontId="4" fillId="6" borderId="10" xfId="0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4" fillId="0" borderId="4" xfId="0" applyFont="1" applyFill="1" applyBorder="1" applyAlignment="1" applyProtection="1">
      <alignment vertical="center" wrapText="1"/>
    </xf>
    <xf numFmtId="0" fontId="0" fillId="0" borderId="4" xfId="0" applyBorder="1" applyAlignment="1">
      <alignment horizontal="left" wrapText="1"/>
    </xf>
    <xf numFmtId="2" fontId="0" fillId="0" borderId="4" xfId="0" applyNumberFormat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165" fontId="0" fillId="6" borderId="4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horizontal="left" wrapText="1"/>
    </xf>
    <xf numFmtId="16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1" fillId="0" borderId="10" xfId="0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 applyProtection="1">
      <alignment vertical="center" wrapText="1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6" borderId="4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70" fontId="10" fillId="0" borderId="4" xfId="0" applyNumberFormat="1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left" vertical="center" wrapText="1"/>
    </xf>
    <xf numFmtId="164" fontId="0" fillId="2" borderId="4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31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left" vertical="center" wrapText="1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 wrapText="1"/>
    </xf>
    <xf numFmtId="165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33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33" fillId="6" borderId="4" xfId="0" applyFont="1" applyFill="1" applyBorder="1" applyAlignment="1" applyProtection="1">
      <alignment horizontal="left" vertical="center" wrapText="1"/>
    </xf>
    <xf numFmtId="0" fontId="33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6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0" xfId="0" applyFill="1" applyBorder="1" applyAlignment="1">
      <alignment horizontal="center"/>
    </xf>
    <xf numFmtId="165" fontId="0" fillId="0" borderId="13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11" xfId="0" applyFont="1" applyFill="1" applyBorder="1" applyAlignment="1" applyProtection="1">
      <alignment horizontal="left" vertical="center" wrapText="1"/>
    </xf>
    <xf numFmtId="0" fontId="4" fillId="6" borderId="10" xfId="0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4" fillId="6" borderId="11" xfId="0" applyFont="1" applyFill="1" applyBorder="1" applyAlignment="1" applyProtection="1">
      <alignment horizontal="justify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6" borderId="10" xfId="0" applyFont="1" applyFill="1" applyBorder="1" applyAlignment="1" applyProtection="1">
      <alignment horizontal="justify" vertical="center" wrapText="1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5" fontId="0" fillId="0" borderId="1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</xf>
    <xf numFmtId="165" fontId="0" fillId="0" borderId="19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left" vertical="center" wrapText="1"/>
    </xf>
    <xf numFmtId="164" fontId="0" fillId="0" borderId="13" xfId="0" applyNumberFormat="1" applyBorder="1" applyAlignment="1">
      <alignment horizontal="center" vertical="center"/>
    </xf>
    <xf numFmtId="0" fontId="4" fillId="5" borderId="11" xfId="0" applyFont="1" applyFill="1" applyBorder="1" applyAlignment="1" applyProtection="1">
      <alignment horizontal="left" vertical="center" wrapText="1"/>
    </xf>
    <xf numFmtId="0" fontId="4" fillId="5" borderId="10" xfId="0" applyFont="1" applyFill="1" applyBorder="1" applyAlignment="1" applyProtection="1">
      <alignment horizontal="left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3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 applyProtection="1">
      <alignment horizontal="center" vertical="center" wrapText="1"/>
    </xf>
    <xf numFmtId="2" fontId="11" fillId="8" borderId="2" xfId="0" applyNumberFormat="1" applyFont="1" applyFill="1" applyBorder="1" applyAlignment="1" applyProtection="1">
      <alignment horizontal="center" vertical="center" wrapText="1"/>
    </xf>
    <xf numFmtId="2" fontId="11" fillId="8" borderId="3" xfId="0" applyNumberFormat="1" applyFont="1" applyFill="1" applyBorder="1" applyAlignment="1" applyProtection="1">
      <alignment horizontal="center" vertical="center" wrapText="1"/>
    </xf>
    <xf numFmtId="165" fontId="0" fillId="0" borderId="23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7" borderId="2" xfId="0" applyFont="1" applyFill="1" applyBorder="1" applyAlignment="1" applyProtection="1">
      <alignment horizontal="center" vertical="center" wrapText="1"/>
    </xf>
    <xf numFmtId="0" fontId="11" fillId="7" borderId="3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4" borderId="48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4" fillId="6" borderId="11" xfId="0" applyFont="1" applyFill="1" applyBorder="1" applyAlignment="1" applyProtection="1">
      <alignment vertical="center" wrapText="1"/>
    </xf>
    <xf numFmtId="0" fontId="4" fillId="6" borderId="10" xfId="0" applyFont="1" applyFill="1" applyBorder="1" applyAlignment="1" applyProtection="1">
      <alignment vertical="center" wrapText="1"/>
    </xf>
    <xf numFmtId="0" fontId="0" fillId="0" borderId="11" xfId="1" applyNumberFormat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165" fontId="0" fillId="0" borderId="4" xfId="0" applyNumberForma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10" borderId="4" xfId="0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" fontId="0" fillId="0" borderId="28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left" vertical="center" wrapText="1"/>
      <protection hidden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6" fontId="1" fillId="0" borderId="11" xfId="0" applyNumberFormat="1" applyFont="1" applyBorder="1" applyAlignment="1">
      <alignment vertical="center"/>
    </xf>
    <xf numFmtId="166" fontId="1" fillId="0" borderId="12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4" fillId="0" borderId="11" xfId="0" applyNumberFormat="1" applyFont="1" applyFill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2" fontId="0" fillId="6" borderId="11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6" borderId="10" xfId="0" applyNumberForma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horizontal="justify" vertical="top" wrapText="1"/>
    </xf>
    <xf numFmtId="0" fontId="0" fillId="0" borderId="4" xfId="0" applyBorder="1" applyAlignment="1">
      <alignment horizontal="left"/>
    </xf>
    <xf numFmtId="0" fontId="0" fillId="0" borderId="4" xfId="0" applyBorder="1" applyAlignment="1"/>
    <xf numFmtId="0" fontId="1" fillId="2" borderId="4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16" xfId="0" applyFont="1" applyFill="1" applyBorder="1" applyAlignment="1">
      <alignment horizontal="center" vertical="center" wrapText="1"/>
    </xf>
    <xf numFmtId="0" fontId="1" fillId="21" borderId="17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1" fillId="20" borderId="1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 wrapText="1"/>
    </xf>
    <xf numFmtId="0" fontId="1" fillId="20" borderId="16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left" vertical="center" wrapText="1"/>
    </xf>
    <xf numFmtId="164" fontId="4" fillId="6" borderId="10" xfId="0" applyNumberFormat="1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textRotation="90" wrapText="1"/>
    </xf>
    <xf numFmtId="0" fontId="22" fillId="10" borderId="8" xfId="0" applyFont="1" applyFill="1" applyBorder="1" applyAlignment="1">
      <alignment horizontal="center" vertical="center" textRotation="90" wrapText="1"/>
    </xf>
    <xf numFmtId="0" fontId="21" fillId="10" borderId="14" xfId="0" applyFont="1" applyFill="1" applyBorder="1" applyAlignment="1">
      <alignment horizontal="center" vertical="center" wrapText="1"/>
    </xf>
    <xf numFmtId="0" fontId="22" fillId="12" borderId="38" xfId="0" applyFont="1" applyFill="1" applyBorder="1" applyAlignment="1">
      <alignment horizontal="center" vertical="center" textRotation="90" wrapText="1"/>
    </xf>
    <xf numFmtId="0" fontId="22" fillId="12" borderId="12" xfId="0" applyFont="1" applyFill="1" applyBorder="1" applyAlignment="1">
      <alignment horizontal="center" vertical="center" textRotation="90" wrapText="1"/>
    </xf>
    <xf numFmtId="0" fontId="23" fillId="13" borderId="38" xfId="0" applyFont="1" applyFill="1" applyBorder="1" applyAlignment="1">
      <alignment horizontal="center" vertical="center" textRotation="90" wrapText="1"/>
    </xf>
    <xf numFmtId="0" fontId="23" fillId="13" borderId="12" xfId="0" applyFont="1" applyFill="1" applyBorder="1" applyAlignment="1">
      <alignment horizontal="center" vertical="center" textRotation="90" wrapText="1"/>
    </xf>
    <xf numFmtId="0" fontId="12" fillId="10" borderId="39" xfId="0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32" fillId="18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0" fillId="19" borderId="34" xfId="0" applyFont="1" applyFill="1" applyBorder="1" applyAlignment="1">
      <alignment horizontal="left" vertical="center" wrapText="1"/>
    </xf>
    <xf numFmtId="0" fontId="30" fillId="19" borderId="6" xfId="0" applyFont="1" applyFill="1" applyBorder="1" applyAlignment="1">
      <alignment horizontal="left" vertical="center" wrapText="1"/>
    </xf>
    <xf numFmtId="0" fontId="30" fillId="19" borderId="40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1" fontId="31" fillId="11" borderId="5" xfId="0" applyNumberFormat="1" applyFont="1" applyFill="1" applyBorder="1" applyAlignment="1">
      <alignment horizontal="center" vertical="center" wrapText="1"/>
    </xf>
    <xf numFmtId="1" fontId="31" fillId="11" borderId="6" xfId="0" applyNumberFormat="1" applyFont="1" applyFill="1" applyBorder="1" applyAlignment="1">
      <alignment horizontal="center" vertical="center" wrapText="1"/>
    </xf>
    <xf numFmtId="1" fontId="31" fillId="11" borderId="7" xfId="0" applyNumberFormat="1" applyFont="1" applyFill="1" applyBorder="1" applyAlignment="1">
      <alignment horizontal="center" vertical="center" wrapText="1"/>
    </xf>
    <xf numFmtId="0" fontId="24" fillId="11" borderId="34" xfId="0" applyFont="1" applyFill="1" applyBorder="1" applyAlignment="1">
      <alignment horizontal="left" vertical="center" wrapText="1"/>
    </xf>
    <xf numFmtId="0" fontId="24" fillId="11" borderId="6" xfId="0" applyFont="1" applyFill="1" applyBorder="1" applyAlignment="1">
      <alignment horizontal="left" vertical="center" wrapText="1"/>
    </xf>
    <xf numFmtId="0" fontId="24" fillId="11" borderId="40" xfId="0" applyFont="1" applyFill="1" applyBorder="1" applyAlignment="1">
      <alignment horizontal="left" vertical="center" wrapText="1"/>
    </xf>
    <xf numFmtId="0" fontId="30" fillId="2" borderId="34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40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7" borderId="4" xfId="0" applyFont="1" applyFill="1" applyBorder="1" applyAlignment="1">
      <alignment horizontal="center" vertical="center" wrapText="1"/>
    </xf>
    <xf numFmtId="165" fontId="20" fillId="6" borderId="10" xfId="0" applyNumberFormat="1" applyFont="1" applyFill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5">
    <cellStyle name="Millares" xfId="2" builtinId="3"/>
    <cellStyle name="Millares 2" xfId="3"/>
    <cellStyle name="Normal" xfId="0" builtinId="0"/>
    <cellStyle name="Normal 2" xfId="4"/>
    <cellStyle name="Porcentaje" xfId="1" builtinId="5"/>
  </cellStyles>
  <dxfs count="35">
    <dxf>
      <numFmt numFmtId="170" formatCode="#,##0.0;[Red]#,##0.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DESEMPEÑO</a:t>
            </a:r>
            <a:r>
              <a:rPr lang="es-CO" baseline="0"/>
              <a:t> POR DEPENDENCIA </a:t>
            </a:r>
            <a:endParaRPr lang="es-CO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1709158241446"/>
          <c:y val="0.11426359280991555"/>
          <c:w val="0.82996996583968008"/>
          <c:h val="0.4085194195828150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ICA '!$A$3:$A$14</c:f>
              <c:strCache>
                <c:ptCount val="12"/>
                <c:pt idx="0">
                  <c:v>RESULTADO SUBGERENCIA PROTECCION ANIMAL</c:v>
                </c:pt>
                <c:pt idx="1">
                  <c:v>RESULTADO SUBGERENCIA PROTECCION VEGETAL</c:v>
                </c:pt>
                <c:pt idx="2">
                  <c:v>RESULTADO SUBGERENCIA PROTECCION FRONTERIZA</c:v>
                </c:pt>
                <c:pt idx="3">
                  <c:v>SUBGERENCIA DE ANALISIS Y DIAGNOSTICOS </c:v>
                </c:pt>
                <c:pt idx="4">
                  <c:v>SUBGERENCIA DE REGULACION </c:v>
                </c:pt>
                <c:pt idx="5">
                  <c:v>OFICINA ASESORA JURIDICA </c:v>
                </c:pt>
                <c:pt idx="6">
                  <c:v>SUBGERENCIA ADMINISTRATIVA Y FINANCIERA</c:v>
                </c:pt>
                <c:pt idx="7">
                  <c:v>RESULTADO OFICINA  DE COMUNICACIONES </c:v>
                </c:pt>
                <c:pt idx="8">
                  <c:v>RESULTADO OFICINA DE TECNOLOGIA DE LA INFORMACION </c:v>
                </c:pt>
                <c:pt idx="9">
                  <c:v>RESULTADO OFICINA ASESORA DE PLANEACION </c:v>
                </c:pt>
                <c:pt idx="10">
                  <c:v>CONTROL INTERNO </c:v>
                </c:pt>
                <c:pt idx="11">
                  <c:v>TOTAL ICA (gerencia general)</c:v>
                </c:pt>
              </c:strCache>
            </c:strRef>
          </c:cat>
          <c:val>
            <c:numRef>
              <c:f>'CONSOLIDADO ICA '!$B$3:$B$14</c:f>
              <c:numCache>
                <c:formatCode>0</c:formatCode>
                <c:ptCount val="12"/>
                <c:pt idx="0">
                  <c:v>93.595118683369151</c:v>
                </c:pt>
                <c:pt idx="1">
                  <c:v>96.002432850540657</c:v>
                </c:pt>
                <c:pt idx="2">
                  <c:v>93.048736411158799</c:v>
                </c:pt>
                <c:pt idx="3">
                  <c:v>91.26219964791386</c:v>
                </c:pt>
                <c:pt idx="4">
                  <c:v>87.672428571428554</c:v>
                </c:pt>
                <c:pt idx="5">
                  <c:v>100</c:v>
                </c:pt>
                <c:pt idx="6">
                  <c:v>97.958978283200679</c:v>
                </c:pt>
                <c:pt idx="7">
                  <c:v>100</c:v>
                </c:pt>
                <c:pt idx="8">
                  <c:v>100</c:v>
                </c:pt>
                <c:pt idx="9">
                  <c:v>98.861680000000007</c:v>
                </c:pt>
                <c:pt idx="10">
                  <c:v>99</c:v>
                </c:pt>
                <c:pt idx="11">
                  <c:v>96.127415858873789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87855872"/>
        <c:axId val="87857408"/>
        <c:axId val="0"/>
      </c:bar3DChart>
      <c:catAx>
        <c:axId val="87855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87857408"/>
        <c:crosses val="autoZero"/>
        <c:auto val="1"/>
        <c:lblAlgn val="ctr"/>
        <c:lblOffset val="100"/>
        <c:noMultiLvlLbl val="0"/>
      </c:catAx>
      <c:valAx>
        <c:axId val="878574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7855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2</xdr:row>
      <xdr:rowOff>19051</xdr:rowOff>
    </xdr:from>
    <xdr:to>
      <xdr:col>11</xdr:col>
      <xdr:colOff>714375</xdr:colOff>
      <xdr:row>27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topLeftCell="A258" workbookViewId="0">
      <selection activeCell="C269" sqref="C269"/>
    </sheetView>
  </sheetViews>
  <sheetFormatPr baseColWidth="10" defaultRowHeight="15" x14ac:dyDescent="0.25"/>
  <cols>
    <col min="1" max="1" width="22.85546875" style="112" customWidth="1"/>
    <col min="2" max="2" width="19" style="112" customWidth="1"/>
    <col min="3" max="3" width="19.42578125" style="112" customWidth="1"/>
    <col min="4" max="4" width="14.5703125" style="112" customWidth="1"/>
    <col min="5" max="5" width="19.28515625" style="112" customWidth="1"/>
    <col min="6" max="6" width="18" style="112" customWidth="1"/>
    <col min="7" max="7" width="26.42578125" style="112" customWidth="1"/>
    <col min="8" max="16384" width="11.42578125" style="112"/>
  </cols>
  <sheetData>
    <row r="1" spans="1:7" ht="15.75" thickBot="1" x14ac:dyDescent="0.3">
      <c r="A1" s="308" t="s">
        <v>358</v>
      </c>
      <c r="B1" s="309"/>
      <c r="C1" s="309"/>
      <c r="D1" s="309"/>
      <c r="E1" s="309"/>
      <c r="F1" s="309"/>
      <c r="G1" s="310"/>
    </row>
    <row r="2" spans="1:7" ht="15.75" thickBot="1" x14ac:dyDescent="0.3">
      <c r="A2" s="311" t="s">
        <v>769</v>
      </c>
      <c r="B2" s="312"/>
      <c r="C2" s="312"/>
      <c r="D2" s="312"/>
      <c r="E2" s="312"/>
      <c r="F2" s="313"/>
      <c r="G2" s="314"/>
    </row>
    <row r="3" spans="1:7" ht="15.75" thickBot="1" x14ac:dyDescent="0.3">
      <c r="A3" s="311" t="s">
        <v>11</v>
      </c>
      <c r="B3" s="312"/>
      <c r="C3" s="312"/>
      <c r="D3" s="312"/>
      <c r="E3" s="312"/>
      <c r="F3" s="313"/>
      <c r="G3" s="314"/>
    </row>
    <row r="4" spans="1:7" x14ac:dyDescent="0.25">
      <c r="A4" s="45" t="s">
        <v>360</v>
      </c>
      <c r="B4" s="45" t="s">
        <v>361</v>
      </c>
      <c r="C4" s="45" t="s">
        <v>362</v>
      </c>
      <c r="D4" s="45" t="s">
        <v>363</v>
      </c>
      <c r="E4" s="45" t="s">
        <v>364</v>
      </c>
      <c r="F4" s="46" t="s">
        <v>365</v>
      </c>
      <c r="G4" s="27" t="s">
        <v>366</v>
      </c>
    </row>
    <row r="5" spans="1:7" ht="22.5" x14ac:dyDescent="0.25">
      <c r="A5" s="319" t="s">
        <v>770</v>
      </c>
      <c r="B5" s="148" t="s">
        <v>771</v>
      </c>
      <c r="C5" s="149">
        <v>5</v>
      </c>
      <c r="D5" s="150">
        <v>23518285</v>
      </c>
      <c r="E5" s="150">
        <v>39784091.5</v>
      </c>
      <c r="F5" s="100">
        <v>5</v>
      </c>
      <c r="G5" s="320">
        <f>SUM(F5:F24)</f>
        <v>90.563405940123303</v>
      </c>
    </row>
    <row r="6" spans="1:7" ht="22.5" x14ac:dyDescent="0.25">
      <c r="A6" s="319"/>
      <c r="B6" s="76" t="s">
        <v>772</v>
      </c>
      <c r="C6" s="149">
        <v>5</v>
      </c>
      <c r="D6" s="150">
        <v>519145</v>
      </c>
      <c r="E6" s="150">
        <v>928364</v>
      </c>
      <c r="F6" s="100">
        <v>5</v>
      </c>
      <c r="G6" s="323"/>
    </row>
    <row r="7" spans="1:7" ht="22.5" x14ac:dyDescent="0.25">
      <c r="A7" s="319"/>
      <c r="B7" s="76" t="s">
        <v>773</v>
      </c>
      <c r="C7" s="149">
        <v>5</v>
      </c>
      <c r="D7" s="150">
        <v>46990774</v>
      </c>
      <c r="E7" s="150">
        <v>41745827</v>
      </c>
      <c r="F7" s="99">
        <f>+E7/D7*C7</f>
        <v>4.4419173644596706</v>
      </c>
      <c r="G7" s="323"/>
    </row>
    <row r="8" spans="1:7" ht="25.5" customHeight="1" x14ac:dyDescent="0.25">
      <c r="A8" s="325" t="s">
        <v>774</v>
      </c>
      <c r="B8" s="148" t="s">
        <v>775</v>
      </c>
      <c r="C8" s="149">
        <v>5</v>
      </c>
      <c r="D8" s="150">
        <v>25968</v>
      </c>
      <c r="E8" s="150">
        <v>25748</v>
      </c>
      <c r="F8" s="8">
        <f>+E8/D8*C8</f>
        <v>4.9576401725200245</v>
      </c>
      <c r="G8" s="323"/>
    </row>
    <row r="9" spans="1:7" ht="22.5" x14ac:dyDescent="0.25">
      <c r="A9" s="325"/>
      <c r="B9" s="148" t="s">
        <v>776</v>
      </c>
      <c r="C9" s="149">
        <v>5</v>
      </c>
      <c r="D9" s="150">
        <v>5948</v>
      </c>
      <c r="E9" s="150">
        <v>5280</v>
      </c>
      <c r="F9" s="8">
        <f t="shared" ref="F9:F11" si="0">+E9/D9*C9</f>
        <v>4.4384667114996637</v>
      </c>
      <c r="G9" s="323"/>
    </row>
    <row r="10" spans="1:7" ht="22.5" x14ac:dyDescent="0.25">
      <c r="A10" s="325"/>
      <c r="B10" s="151" t="s">
        <v>777</v>
      </c>
      <c r="C10" s="149">
        <v>5</v>
      </c>
      <c r="D10" s="150">
        <v>8745</v>
      </c>
      <c r="E10" s="150">
        <v>6647</v>
      </c>
      <c r="F10" s="8">
        <f t="shared" si="0"/>
        <v>3.8004574042309889</v>
      </c>
      <c r="G10" s="323"/>
    </row>
    <row r="11" spans="1:7" ht="45" x14ac:dyDescent="0.25">
      <c r="A11" s="319" t="s">
        <v>778</v>
      </c>
      <c r="B11" s="148" t="s">
        <v>779</v>
      </c>
      <c r="C11" s="149">
        <v>5</v>
      </c>
      <c r="D11" s="150">
        <v>356967</v>
      </c>
      <c r="E11" s="150">
        <v>344743</v>
      </c>
      <c r="F11" s="8">
        <f t="shared" si="0"/>
        <v>4.8287796911199079</v>
      </c>
      <c r="G11" s="323"/>
    </row>
    <row r="12" spans="1:7" ht="45" x14ac:dyDescent="0.25">
      <c r="A12" s="319"/>
      <c r="B12" s="148" t="s">
        <v>780</v>
      </c>
      <c r="C12" s="149">
        <v>5</v>
      </c>
      <c r="D12" s="150">
        <v>45376</v>
      </c>
      <c r="E12" s="150">
        <v>49224</v>
      </c>
      <c r="F12" s="100">
        <v>5</v>
      </c>
      <c r="G12" s="323"/>
    </row>
    <row r="13" spans="1:7" ht="33.75" x14ac:dyDescent="0.25">
      <c r="A13" s="325" t="s">
        <v>781</v>
      </c>
      <c r="B13" s="76" t="s">
        <v>782</v>
      </c>
      <c r="C13" s="149">
        <v>5</v>
      </c>
      <c r="D13" s="150">
        <v>5055</v>
      </c>
      <c r="E13" s="150">
        <v>4385</v>
      </c>
      <c r="F13" s="8">
        <f>+E13/D13*C13</f>
        <v>4.3372898120672607</v>
      </c>
      <c r="G13" s="323"/>
    </row>
    <row r="14" spans="1:7" ht="33.75" x14ac:dyDescent="0.25">
      <c r="A14" s="325"/>
      <c r="B14" s="76" t="s">
        <v>783</v>
      </c>
      <c r="C14" s="149">
        <v>5</v>
      </c>
      <c r="D14" s="150">
        <v>36079</v>
      </c>
      <c r="E14" s="150">
        <v>26125</v>
      </c>
      <c r="F14" s="8">
        <f t="shared" ref="F14:F15" si="1">+E14/D14*C14</f>
        <v>3.6205271764738489</v>
      </c>
      <c r="G14" s="323"/>
    </row>
    <row r="15" spans="1:7" ht="22.5" x14ac:dyDescent="0.25">
      <c r="A15" s="325"/>
      <c r="B15" s="76" t="s">
        <v>784</v>
      </c>
      <c r="C15" s="149">
        <v>5</v>
      </c>
      <c r="D15" s="150">
        <v>501298</v>
      </c>
      <c r="E15" s="150">
        <v>247603</v>
      </c>
      <c r="F15" s="8">
        <f t="shared" si="1"/>
        <v>2.4696188694149988</v>
      </c>
      <c r="G15" s="323"/>
    </row>
    <row r="16" spans="1:7" ht="22.5" x14ac:dyDescent="0.25">
      <c r="A16" s="319" t="s">
        <v>785</v>
      </c>
      <c r="B16" s="148" t="s">
        <v>786</v>
      </c>
      <c r="C16" s="149">
        <v>5</v>
      </c>
      <c r="D16" s="150">
        <v>13650</v>
      </c>
      <c r="E16" s="150">
        <v>15054</v>
      </c>
      <c r="F16" s="100">
        <v>5</v>
      </c>
      <c r="G16" s="323"/>
    </row>
    <row r="17" spans="1:7" ht="33.75" x14ac:dyDescent="0.25">
      <c r="A17" s="319"/>
      <c r="B17" s="148" t="s">
        <v>787</v>
      </c>
      <c r="C17" s="149">
        <v>5</v>
      </c>
      <c r="D17" s="150">
        <v>2656453</v>
      </c>
      <c r="E17" s="150">
        <v>2286382</v>
      </c>
      <c r="F17" s="8">
        <f>+E17/D17*C17</f>
        <v>4.3034489975919019</v>
      </c>
      <c r="G17" s="323"/>
    </row>
    <row r="18" spans="1:7" ht="45.75" customHeight="1" x14ac:dyDescent="0.25">
      <c r="A18" s="326" t="s">
        <v>788</v>
      </c>
      <c r="B18" s="76" t="s">
        <v>789</v>
      </c>
      <c r="C18" s="149">
        <v>5</v>
      </c>
      <c r="D18" s="152">
        <v>4436</v>
      </c>
      <c r="E18" s="150">
        <v>4183</v>
      </c>
      <c r="F18" s="8">
        <f>+E18/D18*C18</f>
        <v>4.7148331830477908</v>
      </c>
      <c r="G18" s="323"/>
    </row>
    <row r="19" spans="1:7" ht="33.75" x14ac:dyDescent="0.25">
      <c r="A19" s="327"/>
      <c r="B19" s="148" t="s">
        <v>790</v>
      </c>
      <c r="C19" s="149">
        <v>5</v>
      </c>
      <c r="D19" s="152">
        <v>2807689</v>
      </c>
      <c r="E19" s="150">
        <v>2210483</v>
      </c>
      <c r="F19" s="8">
        <f>+E19/D19*C19</f>
        <v>3.936481212840881</v>
      </c>
      <c r="G19" s="323"/>
    </row>
    <row r="20" spans="1:7" ht="33.75" x14ac:dyDescent="0.25">
      <c r="A20" s="319" t="s">
        <v>791</v>
      </c>
      <c r="B20" s="76" t="s">
        <v>792</v>
      </c>
      <c r="C20" s="149">
        <v>5</v>
      </c>
      <c r="D20" s="153">
        <v>3805</v>
      </c>
      <c r="E20" s="153">
        <v>3894</v>
      </c>
      <c r="F20" s="100">
        <v>5</v>
      </c>
      <c r="G20" s="323"/>
    </row>
    <row r="21" spans="1:7" ht="45" x14ac:dyDescent="0.25">
      <c r="A21" s="319"/>
      <c r="B21" s="76" t="s">
        <v>793</v>
      </c>
      <c r="C21" s="149">
        <v>5</v>
      </c>
      <c r="D21" s="153">
        <v>2722638</v>
      </c>
      <c r="E21" s="153">
        <v>2663520</v>
      </c>
      <c r="F21" s="8">
        <f>+E21/D21*C21</f>
        <v>4.891432500391165</v>
      </c>
      <c r="G21" s="323"/>
    </row>
    <row r="22" spans="1:7" ht="33.75" x14ac:dyDescent="0.25">
      <c r="A22" s="76" t="s">
        <v>794</v>
      </c>
      <c r="B22" s="76" t="s">
        <v>795</v>
      </c>
      <c r="C22" s="149">
        <v>5</v>
      </c>
      <c r="D22" s="153">
        <v>2141</v>
      </c>
      <c r="E22" s="153">
        <v>2065</v>
      </c>
      <c r="F22" s="8">
        <f>+E22/D22*C22</f>
        <v>4.8225128444652032</v>
      </c>
      <c r="G22" s="323"/>
    </row>
    <row r="23" spans="1:7" ht="33.75" x14ac:dyDescent="0.25">
      <c r="A23" s="319" t="s">
        <v>796</v>
      </c>
      <c r="B23" s="76" t="s">
        <v>797</v>
      </c>
      <c r="C23" s="149">
        <v>5</v>
      </c>
      <c r="D23" s="100">
        <v>605</v>
      </c>
      <c r="E23" s="100">
        <v>726</v>
      </c>
      <c r="F23" s="100">
        <v>5</v>
      </c>
      <c r="G23" s="323"/>
    </row>
    <row r="24" spans="1:7" ht="33.75" x14ac:dyDescent="0.25">
      <c r="A24" s="319"/>
      <c r="B24" s="76" t="s">
        <v>798</v>
      </c>
      <c r="C24" s="149">
        <v>5</v>
      </c>
      <c r="D24" s="100">
        <v>15284</v>
      </c>
      <c r="E24" s="100">
        <v>19040</v>
      </c>
      <c r="F24" s="100">
        <v>5</v>
      </c>
      <c r="G24" s="324"/>
    </row>
    <row r="25" spans="1:7" ht="15.75" thickBot="1" x14ac:dyDescent="0.3"/>
    <row r="26" spans="1:7" ht="15.75" thickBot="1" x14ac:dyDescent="0.3">
      <c r="A26" s="308" t="s">
        <v>358</v>
      </c>
      <c r="B26" s="309"/>
      <c r="C26" s="309"/>
      <c r="D26" s="309"/>
      <c r="E26" s="309"/>
      <c r="F26" s="309"/>
      <c r="G26" s="310"/>
    </row>
    <row r="27" spans="1:7" ht="15.75" thickBot="1" x14ac:dyDescent="0.3">
      <c r="A27" s="311" t="s">
        <v>769</v>
      </c>
      <c r="B27" s="312"/>
      <c r="C27" s="312"/>
      <c r="D27" s="312"/>
      <c r="E27" s="312"/>
      <c r="F27" s="313"/>
      <c r="G27" s="314"/>
    </row>
    <row r="28" spans="1:7" ht="15.75" thickBot="1" x14ac:dyDescent="0.3">
      <c r="A28" s="311" t="s">
        <v>12</v>
      </c>
      <c r="B28" s="312"/>
      <c r="C28" s="312"/>
      <c r="D28" s="312"/>
      <c r="E28" s="312"/>
      <c r="F28" s="313"/>
      <c r="G28" s="314"/>
    </row>
    <row r="29" spans="1:7" x14ac:dyDescent="0.25">
      <c r="A29" s="45" t="s">
        <v>360</v>
      </c>
      <c r="B29" s="45" t="s">
        <v>361</v>
      </c>
      <c r="C29" s="45" t="s">
        <v>362</v>
      </c>
      <c r="D29" s="45" t="s">
        <v>363</v>
      </c>
      <c r="E29" s="45" t="s">
        <v>364</v>
      </c>
      <c r="F29" s="46" t="s">
        <v>365</v>
      </c>
      <c r="G29" s="27" t="s">
        <v>366</v>
      </c>
    </row>
    <row r="30" spans="1:7" ht="33.75" x14ac:dyDescent="0.25">
      <c r="A30" s="319" t="s">
        <v>799</v>
      </c>
      <c r="B30" s="76" t="s">
        <v>800</v>
      </c>
      <c r="C30" s="100">
        <v>4.32</v>
      </c>
      <c r="D30" s="152">
        <v>2537291</v>
      </c>
      <c r="E30" s="100">
        <v>263016</v>
      </c>
      <c r="F30" s="8">
        <f>+E30/D30*C30</f>
        <v>0.44781190647820851</v>
      </c>
      <c r="G30" s="320">
        <f>SUM(F30:F53)</f>
        <v>75.389903542103482</v>
      </c>
    </row>
    <row r="31" spans="1:7" ht="22.5" x14ac:dyDescent="0.25">
      <c r="A31" s="319"/>
      <c r="B31" s="76" t="s">
        <v>801</v>
      </c>
      <c r="C31" s="100">
        <v>4.16</v>
      </c>
      <c r="D31" s="152">
        <v>319211</v>
      </c>
      <c r="E31" s="100">
        <v>32706</v>
      </c>
      <c r="F31" s="8">
        <f>+E31/D31*C31</f>
        <v>0.42622892068255797</v>
      </c>
      <c r="G31" s="323"/>
    </row>
    <row r="32" spans="1:7" ht="45" x14ac:dyDescent="0.25">
      <c r="A32" s="76" t="s">
        <v>802</v>
      </c>
      <c r="B32" s="76" t="s">
        <v>803</v>
      </c>
      <c r="C32" s="100">
        <v>4.16</v>
      </c>
      <c r="D32" s="152">
        <v>2140</v>
      </c>
      <c r="E32" s="100">
        <v>1911</v>
      </c>
      <c r="F32" s="8">
        <f>+E32/D32*C32</f>
        <v>3.7148411214953274</v>
      </c>
      <c r="G32" s="323"/>
    </row>
    <row r="33" spans="1:7" ht="22.5" x14ac:dyDescent="0.25">
      <c r="A33" s="319" t="s">
        <v>804</v>
      </c>
      <c r="B33" s="76" t="s">
        <v>805</v>
      </c>
      <c r="C33" s="100">
        <v>4.16</v>
      </c>
      <c r="D33" s="152">
        <v>20083</v>
      </c>
      <c r="E33" s="100">
        <v>17355</v>
      </c>
      <c r="F33" s="8">
        <f>+E33/D33*C33</f>
        <v>3.5949210775282578</v>
      </c>
      <c r="G33" s="323"/>
    </row>
    <row r="34" spans="1:7" ht="22.5" x14ac:dyDescent="0.25">
      <c r="A34" s="319"/>
      <c r="B34" s="98" t="s">
        <v>806</v>
      </c>
      <c r="C34" s="100">
        <v>4.16</v>
      </c>
      <c r="D34" s="152">
        <v>1729</v>
      </c>
      <c r="E34" s="100">
        <v>1791</v>
      </c>
      <c r="F34" s="100">
        <v>4.16</v>
      </c>
      <c r="G34" s="323"/>
    </row>
    <row r="35" spans="1:7" ht="22.5" x14ac:dyDescent="0.25">
      <c r="A35" s="319"/>
      <c r="B35" s="98" t="s">
        <v>807</v>
      </c>
      <c r="C35" s="100">
        <v>4.16</v>
      </c>
      <c r="D35" s="152">
        <v>627</v>
      </c>
      <c r="E35" s="100">
        <v>593</v>
      </c>
      <c r="F35" s="99">
        <f>+E35/D35*C35</f>
        <v>3.9344178628389157</v>
      </c>
      <c r="G35" s="323"/>
    </row>
    <row r="36" spans="1:7" ht="33.75" x14ac:dyDescent="0.25">
      <c r="A36" s="319"/>
      <c r="B36" s="76" t="s">
        <v>808</v>
      </c>
      <c r="C36" s="100">
        <v>4.16</v>
      </c>
      <c r="D36" s="152">
        <v>639</v>
      </c>
      <c r="E36" s="100">
        <v>309</v>
      </c>
      <c r="F36" s="99">
        <f>+E36/D36*C36</f>
        <v>2.011643192488263</v>
      </c>
      <c r="G36" s="323"/>
    </row>
    <row r="37" spans="1:7" ht="22.5" x14ac:dyDescent="0.25">
      <c r="A37" s="325" t="s">
        <v>809</v>
      </c>
      <c r="B37" s="76" t="s">
        <v>810</v>
      </c>
      <c r="C37" s="100">
        <v>4.16</v>
      </c>
      <c r="D37" s="152">
        <v>4306</v>
      </c>
      <c r="E37" s="100">
        <v>4432</v>
      </c>
      <c r="F37" s="100">
        <v>4.16</v>
      </c>
      <c r="G37" s="323"/>
    </row>
    <row r="38" spans="1:7" ht="22.5" x14ac:dyDescent="0.25">
      <c r="A38" s="325"/>
      <c r="B38" s="98" t="s">
        <v>811</v>
      </c>
      <c r="C38" s="100">
        <v>4.16</v>
      </c>
      <c r="D38" s="152">
        <v>2292</v>
      </c>
      <c r="E38" s="100">
        <v>2434</v>
      </c>
      <c r="F38" s="100">
        <v>4.16</v>
      </c>
      <c r="G38" s="323"/>
    </row>
    <row r="39" spans="1:7" ht="22.5" x14ac:dyDescent="0.25">
      <c r="A39" s="325" t="s">
        <v>812</v>
      </c>
      <c r="B39" s="98" t="s">
        <v>813</v>
      </c>
      <c r="C39" s="100">
        <v>4.16</v>
      </c>
      <c r="D39" s="152">
        <v>63364</v>
      </c>
      <c r="E39" s="100">
        <v>65044</v>
      </c>
      <c r="F39" s="100">
        <v>4.16</v>
      </c>
      <c r="G39" s="323"/>
    </row>
    <row r="40" spans="1:7" ht="22.5" x14ac:dyDescent="0.25">
      <c r="A40" s="325"/>
      <c r="B40" s="98" t="s">
        <v>814</v>
      </c>
      <c r="C40" s="100">
        <v>4.16</v>
      </c>
      <c r="D40" s="152">
        <v>121564</v>
      </c>
      <c r="E40" s="100">
        <v>124794</v>
      </c>
      <c r="F40" s="100">
        <v>4.16</v>
      </c>
      <c r="G40" s="323"/>
    </row>
    <row r="41" spans="1:7" ht="22.5" x14ac:dyDescent="0.25">
      <c r="A41" s="315" t="s">
        <v>815</v>
      </c>
      <c r="B41" s="66" t="s">
        <v>816</v>
      </c>
      <c r="C41" s="100">
        <v>4.16</v>
      </c>
      <c r="D41" s="152">
        <v>19707</v>
      </c>
      <c r="E41" s="100">
        <v>16983</v>
      </c>
      <c r="F41" s="99">
        <f>+E41/D41*C41</f>
        <v>3.5849840158319384</v>
      </c>
      <c r="G41" s="323"/>
    </row>
    <row r="42" spans="1:7" ht="22.5" x14ac:dyDescent="0.25">
      <c r="A42" s="315"/>
      <c r="B42" s="66" t="s">
        <v>817</v>
      </c>
      <c r="C42" s="100">
        <v>4.16</v>
      </c>
      <c r="D42" s="152">
        <v>10</v>
      </c>
      <c r="E42" s="100">
        <v>6</v>
      </c>
      <c r="F42" s="99">
        <f t="shared" ref="F42:F48" si="2">+E42/D42*C42</f>
        <v>2.496</v>
      </c>
      <c r="G42" s="323"/>
    </row>
    <row r="43" spans="1:7" ht="33.75" x14ac:dyDescent="0.25">
      <c r="A43" s="315"/>
      <c r="B43" s="66" t="s">
        <v>818</v>
      </c>
      <c r="C43" s="100">
        <v>4.16</v>
      </c>
      <c r="D43" s="152">
        <v>9</v>
      </c>
      <c r="E43" s="100">
        <v>6</v>
      </c>
      <c r="F43" s="99">
        <f t="shared" si="2"/>
        <v>2.7733333333333334</v>
      </c>
      <c r="G43" s="323"/>
    </row>
    <row r="44" spans="1:7" ht="33.75" x14ac:dyDescent="0.25">
      <c r="A44" s="319" t="s">
        <v>819</v>
      </c>
      <c r="B44" s="76" t="s">
        <v>820</v>
      </c>
      <c r="C44" s="100">
        <v>4.16</v>
      </c>
      <c r="D44" s="152">
        <v>146</v>
      </c>
      <c r="E44" s="100">
        <v>30</v>
      </c>
      <c r="F44" s="99">
        <f t="shared" si="2"/>
        <v>0.85479452054794514</v>
      </c>
      <c r="G44" s="323"/>
    </row>
    <row r="45" spans="1:7" ht="22.5" x14ac:dyDescent="0.25">
      <c r="A45" s="319"/>
      <c r="B45" s="76" t="s">
        <v>821</v>
      </c>
      <c r="C45" s="100">
        <v>4.16</v>
      </c>
      <c r="D45" s="152">
        <v>57</v>
      </c>
      <c r="E45" s="100">
        <v>10</v>
      </c>
      <c r="F45" s="99">
        <f t="shared" si="2"/>
        <v>0.72982456140350871</v>
      </c>
      <c r="G45" s="323"/>
    </row>
    <row r="46" spans="1:7" ht="22.5" x14ac:dyDescent="0.25">
      <c r="A46" s="319"/>
      <c r="B46" s="66" t="s">
        <v>822</v>
      </c>
      <c r="C46" s="100">
        <v>4.16</v>
      </c>
      <c r="D46" s="152">
        <v>538</v>
      </c>
      <c r="E46" s="100">
        <v>510</v>
      </c>
      <c r="F46" s="99">
        <f t="shared" si="2"/>
        <v>3.9434944237918219</v>
      </c>
      <c r="G46" s="323"/>
    </row>
    <row r="47" spans="1:7" ht="33.75" x14ac:dyDescent="0.25">
      <c r="A47" s="319"/>
      <c r="B47" s="76" t="s">
        <v>823</v>
      </c>
      <c r="C47" s="100">
        <v>4.16</v>
      </c>
      <c r="D47" s="152">
        <v>5</v>
      </c>
      <c r="E47" s="100">
        <v>2</v>
      </c>
      <c r="F47" s="99">
        <f t="shared" si="2"/>
        <v>1.6640000000000001</v>
      </c>
      <c r="G47" s="323"/>
    </row>
    <row r="48" spans="1:7" ht="56.25" x14ac:dyDescent="0.25">
      <c r="A48" s="319" t="s">
        <v>824</v>
      </c>
      <c r="B48" s="76" t="s">
        <v>825</v>
      </c>
      <c r="C48" s="100">
        <v>4.16</v>
      </c>
      <c r="D48" s="152">
        <v>59</v>
      </c>
      <c r="E48" s="100">
        <v>54</v>
      </c>
      <c r="F48" s="99">
        <f t="shared" si="2"/>
        <v>3.807457627118644</v>
      </c>
      <c r="G48" s="323"/>
    </row>
    <row r="49" spans="1:7" ht="56.25" x14ac:dyDescent="0.25">
      <c r="A49" s="319"/>
      <c r="B49" s="76" t="s">
        <v>826</v>
      </c>
      <c r="C49" s="100">
        <v>4.16</v>
      </c>
      <c r="D49" s="152">
        <v>254</v>
      </c>
      <c r="E49" s="100">
        <v>271</v>
      </c>
      <c r="F49" s="100">
        <v>4.16</v>
      </c>
      <c r="G49" s="323"/>
    </row>
    <row r="50" spans="1:7" ht="33.75" x14ac:dyDescent="0.25">
      <c r="A50" s="319" t="s">
        <v>827</v>
      </c>
      <c r="B50" s="76" t="s">
        <v>828</v>
      </c>
      <c r="C50" s="100">
        <v>4.16</v>
      </c>
      <c r="D50" s="152">
        <v>59</v>
      </c>
      <c r="E50" s="100">
        <v>78</v>
      </c>
      <c r="F50" s="100">
        <v>4.16</v>
      </c>
      <c r="G50" s="323"/>
    </row>
    <row r="51" spans="1:7" ht="33.75" x14ac:dyDescent="0.25">
      <c r="A51" s="319"/>
      <c r="B51" s="76" t="s">
        <v>829</v>
      </c>
      <c r="C51" s="100">
        <v>4.16</v>
      </c>
      <c r="D51" s="152">
        <v>1073</v>
      </c>
      <c r="E51" s="100">
        <v>1023</v>
      </c>
      <c r="F51" s="99">
        <f>+E51/D51*C51</f>
        <v>3.9661509785647717</v>
      </c>
      <c r="G51" s="323"/>
    </row>
    <row r="52" spans="1:7" ht="33.75" x14ac:dyDescent="0.25">
      <c r="A52" s="319" t="s">
        <v>830</v>
      </c>
      <c r="B52" s="76" t="s">
        <v>831</v>
      </c>
      <c r="C52" s="100">
        <v>4.16</v>
      </c>
      <c r="D52" s="152">
        <v>392</v>
      </c>
      <c r="E52" s="100">
        <v>403</v>
      </c>
      <c r="F52" s="100">
        <v>4.16</v>
      </c>
      <c r="G52" s="323"/>
    </row>
    <row r="53" spans="1:7" ht="33.75" x14ac:dyDescent="0.25">
      <c r="A53" s="331"/>
      <c r="B53" s="76" t="s">
        <v>832</v>
      </c>
      <c r="C53" s="100">
        <v>4.16</v>
      </c>
      <c r="D53" s="152">
        <v>10594</v>
      </c>
      <c r="E53" s="100">
        <v>10945</v>
      </c>
      <c r="F53" s="100">
        <v>4.16</v>
      </c>
      <c r="G53" s="324"/>
    </row>
    <row r="54" spans="1:7" ht="15.75" thickBot="1" x14ac:dyDescent="0.3"/>
    <row r="55" spans="1:7" ht="15.75" thickBot="1" x14ac:dyDescent="0.3">
      <c r="A55" s="308" t="s">
        <v>358</v>
      </c>
      <c r="B55" s="309"/>
      <c r="C55" s="309"/>
      <c r="D55" s="309"/>
      <c r="E55" s="309"/>
      <c r="F55" s="309"/>
      <c r="G55" s="310"/>
    </row>
    <row r="56" spans="1:7" ht="15.75" thickBot="1" x14ac:dyDescent="0.3">
      <c r="A56" s="311" t="s">
        <v>769</v>
      </c>
      <c r="B56" s="312"/>
      <c r="C56" s="312"/>
      <c r="D56" s="312"/>
      <c r="E56" s="312"/>
      <c r="F56" s="313"/>
      <c r="G56" s="314"/>
    </row>
    <row r="57" spans="1:7" ht="15.75" thickBot="1" x14ac:dyDescent="0.3">
      <c r="A57" s="311" t="s">
        <v>13</v>
      </c>
      <c r="B57" s="312"/>
      <c r="C57" s="312"/>
      <c r="D57" s="312"/>
      <c r="E57" s="312"/>
      <c r="F57" s="313"/>
      <c r="G57" s="314"/>
    </row>
    <row r="58" spans="1:7" x14ac:dyDescent="0.25">
      <c r="A58" s="45" t="s">
        <v>360</v>
      </c>
      <c r="B58" s="45" t="s">
        <v>361</v>
      </c>
      <c r="C58" s="45" t="s">
        <v>362</v>
      </c>
      <c r="D58" s="45" t="s">
        <v>363</v>
      </c>
      <c r="E58" s="45" t="s">
        <v>364</v>
      </c>
      <c r="F58" s="46" t="s">
        <v>365</v>
      </c>
      <c r="G58" s="27" t="s">
        <v>366</v>
      </c>
    </row>
    <row r="59" spans="1:7" ht="22.5" x14ac:dyDescent="0.25">
      <c r="A59" s="315" t="s">
        <v>833</v>
      </c>
      <c r="B59" s="66" t="s">
        <v>805</v>
      </c>
      <c r="C59" s="100">
        <v>5</v>
      </c>
      <c r="D59" s="100">
        <v>23456</v>
      </c>
      <c r="E59" s="100">
        <v>18284</v>
      </c>
      <c r="F59" s="8">
        <f>+E59/D59*C59</f>
        <v>3.8975102319236017</v>
      </c>
      <c r="G59" s="320">
        <f>SUM(F59:F78)</f>
        <v>95.937656396412891</v>
      </c>
    </row>
    <row r="60" spans="1:7" ht="22.5" x14ac:dyDescent="0.25">
      <c r="A60" s="315"/>
      <c r="B60" s="96" t="s">
        <v>806</v>
      </c>
      <c r="C60" s="100">
        <v>5</v>
      </c>
      <c r="D60" s="100">
        <v>1214</v>
      </c>
      <c r="E60" s="100">
        <v>1190</v>
      </c>
      <c r="F60" s="8">
        <f t="shared" ref="F60:F61" si="3">+E60/D60*C60</f>
        <v>4.901153212520593</v>
      </c>
      <c r="G60" s="323"/>
    </row>
    <row r="61" spans="1:7" ht="22.5" x14ac:dyDescent="0.25">
      <c r="A61" s="315"/>
      <c r="B61" s="96" t="s">
        <v>807</v>
      </c>
      <c r="C61" s="100">
        <v>5</v>
      </c>
      <c r="D61" s="100">
        <v>865</v>
      </c>
      <c r="E61" s="100">
        <v>837</v>
      </c>
      <c r="F61" s="8">
        <f t="shared" si="3"/>
        <v>4.8381502890173413</v>
      </c>
      <c r="G61" s="323"/>
    </row>
    <row r="62" spans="1:7" ht="22.5" x14ac:dyDescent="0.25">
      <c r="A62" s="329" t="s">
        <v>834</v>
      </c>
      <c r="B62" s="66" t="s">
        <v>810</v>
      </c>
      <c r="C62" s="100">
        <v>5</v>
      </c>
      <c r="D62" s="100">
        <v>4358</v>
      </c>
      <c r="E62" s="100">
        <v>4676</v>
      </c>
      <c r="F62" s="100">
        <v>5</v>
      </c>
      <c r="G62" s="323"/>
    </row>
    <row r="63" spans="1:7" ht="22.5" x14ac:dyDescent="0.25">
      <c r="A63" s="329"/>
      <c r="B63" s="66" t="s">
        <v>811</v>
      </c>
      <c r="C63" s="100">
        <v>5</v>
      </c>
      <c r="D63" s="100">
        <v>2538</v>
      </c>
      <c r="E63" s="100">
        <v>2499</v>
      </c>
      <c r="F63" s="154">
        <f>+E63/D63*C63</f>
        <v>4.9231678486997641</v>
      </c>
      <c r="G63" s="323"/>
    </row>
    <row r="64" spans="1:7" ht="33.75" x14ac:dyDescent="0.25">
      <c r="A64" s="328" t="s">
        <v>835</v>
      </c>
      <c r="B64" s="96" t="s">
        <v>836</v>
      </c>
      <c r="C64" s="100">
        <v>5</v>
      </c>
      <c r="D64" s="100">
        <v>46</v>
      </c>
      <c r="E64" s="100">
        <v>47</v>
      </c>
      <c r="F64" s="100">
        <v>5</v>
      </c>
      <c r="G64" s="323"/>
    </row>
    <row r="65" spans="1:7" ht="33.75" x14ac:dyDescent="0.25">
      <c r="A65" s="328"/>
      <c r="B65" s="96" t="s">
        <v>837</v>
      </c>
      <c r="C65" s="100">
        <v>5</v>
      </c>
      <c r="D65" s="100">
        <v>5</v>
      </c>
      <c r="E65" s="100">
        <v>8</v>
      </c>
      <c r="F65" s="100">
        <v>5</v>
      </c>
      <c r="G65" s="323"/>
    </row>
    <row r="66" spans="1:7" ht="45" x14ac:dyDescent="0.25">
      <c r="A66" s="328"/>
      <c r="B66" s="96" t="s">
        <v>838</v>
      </c>
      <c r="C66" s="100">
        <v>5</v>
      </c>
      <c r="D66" s="100">
        <v>4150</v>
      </c>
      <c r="E66" s="100">
        <v>4103</v>
      </c>
      <c r="F66" s="8">
        <f>+E66/D66*C66</f>
        <v>4.943373493975904</v>
      </c>
      <c r="G66" s="323"/>
    </row>
    <row r="67" spans="1:7" ht="45" x14ac:dyDescent="0.25">
      <c r="A67" s="328"/>
      <c r="B67" s="96" t="s">
        <v>839</v>
      </c>
      <c r="C67" s="100">
        <v>5</v>
      </c>
      <c r="D67" s="100">
        <v>17584</v>
      </c>
      <c r="E67" s="100">
        <v>18415</v>
      </c>
      <c r="F67" s="100">
        <v>5</v>
      </c>
      <c r="G67" s="323"/>
    </row>
    <row r="68" spans="1:7" ht="22.5" x14ac:dyDescent="0.25">
      <c r="A68" s="328"/>
      <c r="B68" s="96" t="s">
        <v>840</v>
      </c>
      <c r="C68" s="100">
        <v>5</v>
      </c>
      <c r="D68" s="100">
        <v>208</v>
      </c>
      <c r="E68" s="100">
        <v>239</v>
      </c>
      <c r="F68" s="100">
        <v>5</v>
      </c>
      <c r="G68" s="323"/>
    </row>
    <row r="69" spans="1:7" ht="33.75" x14ac:dyDescent="0.25">
      <c r="A69" s="329" t="s">
        <v>841</v>
      </c>
      <c r="B69" s="66" t="s">
        <v>842</v>
      </c>
      <c r="C69" s="100">
        <v>5</v>
      </c>
      <c r="D69" s="100">
        <v>78267</v>
      </c>
      <c r="E69" s="100">
        <v>69961</v>
      </c>
      <c r="F69" s="99">
        <f>+E69/D69*C69</f>
        <v>4.469380454086652</v>
      </c>
      <c r="G69" s="323"/>
    </row>
    <row r="70" spans="1:7" ht="33.75" x14ac:dyDescent="0.25">
      <c r="A70" s="329"/>
      <c r="B70" s="66" t="s">
        <v>843</v>
      </c>
      <c r="C70" s="100">
        <v>5</v>
      </c>
      <c r="D70" s="100">
        <v>2156</v>
      </c>
      <c r="E70" s="100">
        <v>1920</v>
      </c>
      <c r="F70" s="99">
        <f>+E70/D70*C70</f>
        <v>4.4526901669758807</v>
      </c>
      <c r="G70" s="323"/>
    </row>
    <row r="71" spans="1:7" ht="33.75" x14ac:dyDescent="0.25">
      <c r="A71" s="329"/>
      <c r="B71" s="66" t="s">
        <v>844</v>
      </c>
      <c r="C71" s="100">
        <v>5</v>
      </c>
      <c r="D71" s="100">
        <v>172626</v>
      </c>
      <c r="E71" s="100">
        <v>176781</v>
      </c>
      <c r="F71" s="100">
        <v>5</v>
      </c>
      <c r="G71" s="323"/>
    </row>
    <row r="72" spans="1:7" ht="33.75" x14ac:dyDescent="0.25">
      <c r="A72" s="329"/>
      <c r="B72" s="66" t="s">
        <v>845</v>
      </c>
      <c r="C72" s="100">
        <v>5</v>
      </c>
      <c r="D72" s="100">
        <v>6380</v>
      </c>
      <c r="E72" s="100">
        <v>6974</v>
      </c>
      <c r="F72" s="100">
        <v>5</v>
      </c>
      <c r="G72" s="323"/>
    </row>
    <row r="73" spans="1:7" ht="56.25" x14ac:dyDescent="0.25">
      <c r="A73" s="315" t="s">
        <v>846</v>
      </c>
      <c r="B73" s="66" t="s">
        <v>847</v>
      </c>
      <c r="C73" s="100">
        <v>5</v>
      </c>
      <c r="D73" s="100">
        <v>61</v>
      </c>
      <c r="E73" s="100">
        <v>53</v>
      </c>
      <c r="F73" s="8">
        <f>+E73/D73*C73</f>
        <v>4.3442622950819674</v>
      </c>
      <c r="G73" s="323"/>
    </row>
    <row r="74" spans="1:7" ht="56.25" x14ac:dyDescent="0.25">
      <c r="A74" s="315"/>
      <c r="B74" s="66" t="s">
        <v>848</v>
      </c>
      <c r="C74" s="100">
        <v>5</v>
      </c>
      <c r="D74" s="100">
        <v>230</v>
      </c>
      <c r="E74" s="100">
        <v>212</v>
      </c>
      <c r="F74" s="8">
        <f t="shared" ref="F74:F76" si="4">+E74/D74*C74</f>
        <v>4.6086956521739131</v>
      </c>
      <c r="G74" s="323"/>
    </row>
    <row r="75" spans="1:7" ht="33.75" x14ac:dyDescent="0.25">
      <c r="A75" s="315" t="s">
        <v>827</v>
      </c>
      <c r="B75" s="66" t="s">
        <v>849</v>
      </c>
      <c r="C75" s="100">
        <v>5</v>
      </c>
      <c r="D75" s="100">
        <v>76</v>
      </c>
      <c r="E75" s="100">
        <v>71</v>
      </c>
      <c r="F75" s="8">
        <f t="shared" si="4"/>
        <v>4.6710526315789478</v>
      </c>
      <c r="G75" s="323"/>
    </row>
    <row r="76" spans="1:7" ht="33.75" x14ac:dyDescent="0.25">
      <c r="A76" s="315"/>
      <c r="B76" s="66" t="s">
        <v>850</v>
      </c>
      <c r="C76" s="100">
        <v>5</v>
      </c>
      <c r="D76" s="100">
        <v>1163</v>
      </c>
      <c r="E76" s="100">
        <v>1137</v>
      </c>
      <c r="F76" s="8">
        <f t="shared" si="4"/>
        <v>4.8882201203783318</v>
      </c>
      <c r="G76" s="323"/>
    </row>
    <row r="77" spans="1:7" ht="33.75" x14ac:dyDescent="0.25">
      <c r="A77" s="315" t="s">
        <v>851</v>
      </c>
      <c r="B77" s="66" t="s">
        <v>852</v>
      </c>
      <c r="C77" s="100">
        <v>5</v>
      </c>
      <c r="D77" s="100">
        <v>331</v>
      </c>
      <c r="E77" s="100">
        <v>346</v>
      </c>
      <c r="F77" s="100">
        <v>5</v>
      </c>
      <c r="G77" s="323"/>
    </row>
    <row r="78" spans="1:7" ht="45" x14ac:dyDescent="0.25">
      <c r="A78" s="330"/>
      <c r="B78" s="66" t="s">
        <v>853</v>
      </c>
      <c r="C78" s="100">
        <v>5</v>
      </c>
      <c r="D78" s="100">
        <v>7597</v>
      </c>
      <c r="E78" s="100">
        <v>7932</v>
      </c>
      <c r="F78" s="100">
        <v>5</v>
      </c>
      <c r="G78" s="324"/>
    </row>
    <row r="79" spans="1:7" ht="15.75" thickBot="1" x14ac:dyDescent="0.3"/>
    <row r="80" spans="1:7" ht="15.75" thickBot="1" x14ac:dyDescent="0.3">
      <c r="A80" s="308" t="s">
        <v>358</v>
      </c>
      <c r="B80" s="309"/>
      <c r="C80" s="309"/>
      <c r="D80" s="309"/>
      <c r="E80" s="309"/>
      <c r="F80" s="309"/>
      <c r="G80" s="310"/>
    </row>
    <row r="81" spans="1:7" ht="15.75" thickBot="1" x14ac:dyDescent="0.3">
      <c r="A81" s="311" t="s">
        <v>769</v>
      </c>
      <c r="B81" s="312"/>
      <c r="C81" s="312"/>
      <c r="D81" s="312"/>
      <c r="E81" s="312"/>
      <c r="F81" s="313"/>
      <c r="G81" s="314"/>
    </row>
    <row r="82" spans="1:7" ht="15.75" thickBot="1" x14ac:dyDescent="0.3">
      <c r="A82" s="311" t="s">
        <v>14</v>
      </c>
      <c r="B82" s="312"/>
      <c r="C82" s="312"/>
      <c r="D82" s="312"/>
      <c r="E82" s="312"/>
      <c r="F82" s="313"/>
      <c r="G82" s="314"/>
    </row>
    <row r="83" spans="1:7" x14ac:dyDescent="0.25">
      <c r="A83" s="45" t="s">
        <v>360</v>
      </c>
      <c r="B83" s="45" t="s">
        <v>361</v>
      </c>
      <c r="C83" s="45" t="s">
        <v>362</v>
      </c>
      <c r="D83" s="45" t="s">
        <v>363</v>
      </c>
      <c r="E83" s="45" t="s">
        <v>364</v>
      </c>
      <c r="F83" s="46" t="s">
        <v>365</v>
      </c>
      <c r="G83" s="27" t="s">
        <v>366</v>
      </c>
    </row>
    <row r="84" spans="1:7" ht="33.75" x14ac:dyDescent="0.25">
      <c r="A84" s="315" t="s">
        <v>854</v>
      </c>
      <c r="B84" s="155" t="s">
        <v>855</v>
      </c>
      <c r="C84" s="100">
        <v>4.8</v>
      </c>
      <c r="D84" s="100">
        <v>156</v>
      </c>
      <c r="E84" s="100">
        <v>141</v>
      </c>
      <c r="F84" s="8">
        <f>+E84/D84*C84</f>
        <v>4.3384615384615381</v>
      </c>
      <c r="G84" s="316">
        <f>SUM(F84:F105)</f>
        <v>89.254085260877517</v>
      </c>
    </row>
    <row r="85" spans="1:7" ht="33.75" x14ac:dyDescent="0.25">
      <c r="A85" s="315"/>
      <c r="B85" s="155" t="s">
        <v>856</v>
      </c>
      <c r="C85" s="100">
        <v>4.76</v>
      </c>
      <c r="D85" s="100">
        <v>60</v>
      </c>
      <c r="E85" s="100">
        <v>57</v>
      </c>
      <c r="F85" s="8">
        <f t="shared" ref="F85:F87" si="5">+E85/D85*C85</f>
        <v>4.5219999999999994</v>
      </c>
      <c r="G85" s="317"/>
    </row>
    <row r="86" spans="1:7" ht="33.75" x14ac:dyDescent="0.25">
      <c r="A86" s="315" t="s">
        <v>857</v>
      </c>
      <c r="B86" s="155" t="s">
        <v>858</v>
      </c>
      <c r="C86" s="100">
        <v>4.76</v>
      </c>
      <c r="D86" s="100">
        <v>161</v>
      </c>
      <c r="E86" s="100">
        <v>145</v>
      </c>
      <c r="F86" s="8">
        <f t="shared" si="5"/>
        <v>4.2869565217391301</v>
      </c>
      <c r="G86" s="317"/>
    </row>
    <row r="87" spans="1:7" ht="22.5" x14ac:dyDescent="0.25">
      <c r="A87" s="315"/>
      <c r="B87" s="155" t="s">
        <v>859</v>
      </c>
      <c r="C87" s="100">
        <v>4.76</v>
      </c>
      <c r="D87" s="100">
        <v>64</v>
      </c>
      <c r="E87" s="100">
        <v>58</v>
      </c>
      <c r="F87" s="8">
        <f t="shared" si="5"/>
        <v>4.3137499999999998</v>
      </c>
      <c r="G87" s="317"/>
    </row>
    <row r="88" spans="1:7" ht="22.5" x14ac:dyDescent="0.25">
      <c r="A88" s="315" t="s">
        <v>860</v>
      </c>
      <c r="B88" s="155" t="s">
        <v>861</v>
      </c>
      <c r="C88" s="100">
        <v>4.76</v>
      </c>
      <c r="D88" s="100">
        <v>403053</v>
      </c>
      <c r="E88" s="100">
        <v>446501</v>
      </c>
      <c r="F88" s="100">
        <v>4.76</v>
      </c>
      <c r="G88" s="317"/>
    </row>
    <row r="89" spans="1:7" ht="33.75" x14ac:dyDescent="0.25">
      <c r="A89" s="315"/>
      <c r="B89" s="155" t="s">
        <v>862</v>
      </c>
      <c r="C89" s="100">
        <v>4.76</v>
      </c>
      <c r="D89" s="100">
        <v>66922</v>
      </c>
      <c r="E89" s="100">
        <v>73790</v>
      </c>
      <c r="F89" s="100">
        <v>4.76</v>
      </c>
      <c r="G89" s="317"/>
    </row>
    <row r="90" spans="1:7" ht="22.5" x14ac:dyDescent="0.25">
      <c r="A90" s="315" t="s">
        <v>863</v>
      </c>
      <c r="B90" s="156" t="s">
        <v>864</v>
      </c>
      <c r="C90" s="100">
        <v>4.76</v>
      </c>
      <c r="D90" s="100">
        <v>2310</v>
      </c>
      <c r="E90" s="100">
        <v>2270</v>
      </c>
      <c r="F90" s="8">
        <f>+E90/D90*C90</f>
        <v>4.6775757575757577</v>
      </c>
      <c r="G90" s="317"/>
    </row>
    <row r="91" spans="1:7" ht="33.75" x14ac:dyDescent="0.25">
      <c r="A91" s="315"/>
      <c r="B91" s="156" t="s">
        <v>865</v>
      </c>
      <c r="C91" s="100">
        <v>4.76</v>
      </c>
      <c r="D91" s="100">
        <v>656986</v>
      </c>
      <c r="E91" s="100">
        <v>621966</v>
      </c>
      <c r="F91" s="8">
        <f>+E91/D91*C91</f>
        <v>4.5062728277314887</v>
      </c>
      <c r="G91" s="317"/>
    </row>
    <row r="92" spans="1:7" ht="33.75" x14ac:dyDescent="0.25">
      <c r="A92" s="315" t="s">
        <v>866</v>
      </c>
      <c r="B92" s="155" t="s">
        <v>867</v>
      </c>
      <c r="C92" s="100">
        <v>4.76</v>
      </c>
      <c r="D92" s="100">
        <v>3824</v>
      </c>
      <c r="E92" s="100">
        <v>3876</v>
      </c>
      <c r="F92" s="100">
        <v>4.76</v>
      </c>
      <c r="G92" s="317"/>
    </row>
    <row r="93" spans="1:7" ht="22.5" x14ac:dyDescent="0.25">
      <c r="A93" s="315"/>
      <c r="B93" s="155" t="s">
        <v>868</v>
      </c>
      <c r="C93" s="100">
        <v>4.76</v>
      </c>
      <c r="D93" s="100">
        <v>98583</v>
      </c>
      <c r="E93" s="100">
        <v>100726</v>
      </c>
      <c r="F93" s="100">
        <v>4.76</v>
      </c>
      <c r="G93" s="317"/>
    </row>
    <row r="94" spans="1:7" ht="22.5" x14ac:dyDescent="0.25">
      <c r="A94" s="315" t="s">
        <v>869</v>
      </c>
      <c r="B94" s="155" t="s">
        <v>870</v>
      </c>
      <c r="C94" s="100">
        <v>4.76</v>
      </c>
      <c r="D94" s="100">
        <v>4640</v>
      </c>
      <c r="E94" s="100">
        <v>4447</v>
      </c>
      <c r="F94" s="8">
        <f>+E94/D94*C94</f>
        <v>4.5620086206896548</v>
      </c>
      <c r="G94" s="317"/>
    </row>
    <row r="95" spans="1:7" ht="22.5" x14ac:dyDescent="0.25">
      <c r="A95" s="315"/>
      <c r="B95" s="155" t="s">
        <v>871</v>
      </c>
      <c r="C95" s="100">
        <v>4.76</v>
      </c>
      <c r="D95" s="100">
        <v>86502</v>
      </c>
      <c r="E95" s="100">
        <v>101312.751</v>
      </c>
      <c r="F95" s="100">
        <v>4.76</v>
      </c>
      <c r="G95" s="317"/>
    </row>
    <row r="96" spans="1:7" ht="22.5" x14ac:dyDescent="0.25">
      <c r="A96" s="315" t="s">
        <v>872</v>
      </c>
      <c r="B96" s="155" t="s">
        <v>873</v>
      </c>
      <c r="C96" s="100">
        <v>4.76</v>
      </c>
      <c r="D96" s="100">
        <v>49</v>
      </c>
      <c r="E96" s="100">
        <v>41</v>
      </c>
      <c r="F96" s="8">
        <f>+E96/D96*C96</f>
        <v>3.9828571428571427</v>
      </c>
      <c r="G96" s="317"/>
    </row>
    <row r="97" spans="1:7" ht="45" x14ac:dyDescent="0.25">
      <c r="A97" s="315"/>
      <c r="B97" s="155" t="s">
        <v>874</v>
      </c>
      <c r="C97" s="100">
        <v>4.76</v>
      </c>
      <c r="D97" s="100">
        <v>960</v>
      </c>
      <c r="E97" s="100">
        <v>963</v>
      </c>
      <c r="F97" s="100">
        <v>4.76</v>
      </c>
      <c r="G97" s="317"/>
    </row>
    <row r="98" spans="1:7" ht="33.75" x14ac:dyDescent="0.25">
      <c r="A98" s="315"/>
      <c r="B98" s="156" t="s">
        <v>875</v>
      </c>
      <c r="C98" s="100">
        <v>4.76</v>
      </c>
      <c r="D98" s="100">
        <v>118590</v>
      </c>
      <c r="E98" s="100">
        <v>102730</v>
      </c>
      <c r="F98" s="8">
        <f>+E98/D98*C98</f>
        <v>4.1234066953368744</v>
      </c>
      <c r="G98" s="317"/>
    </row>
    <row r="99" spans="1:7" ht="33.75" x14ac:dyDescent="0.25">
      <c r="A99" s="315" t="s">
        <v>876</v>
      </c>
      <c r="B99" s="155" t="s">
        <v>792</v>
      </c>
      <c r="C99" s="100">
        <v>4.76</v>
      </c>
      <c r="D99" s="100">
        <v>1457</v>
      </c>
      <c r="E99" s="100">
        <v>1445</v>
      </c>
      <c r="F99" s="8">
        <f>+E99/D99*C99</f>
        <v>4.72079615648593</v>
      </c>
      <c r="G99" s="317"/>
    </row>
    <row r="100" spans="1:7" ht="22.5" x14ac:dyDescent="0.25">
      <c r="A100" s="315"/>
      <c r="B100" s="155" t="s">
        <v>877</v>
      </c>
      <c r="C100" s="100">
        <v>4.76</v>
      </c>
      <c r="D100" s="100">
        <v>1773649</v>
      </c>
      <c r="E100" s="100">
        <v>1810586</v>
      </c>
      <c r="F100" s="100">
        <v>4.76</v>
      </c>
      <c r="G100" s="317"/>
    </row>
    <row r="101" spans="1:7" ht="22.5" x14ac:dyDescent="0.25">
      <c r="A101" s="319" t="s">
        <v>878</v>
      </c>
      <c r="B101" s="157" t="s">
        <v>879</v>
      </c>
      <c r="C101" s="149">
        <v>4.76</v>
      </c>
      <c r="D101" s="153">
        <v>1</v>
      </c>
      <c r="E101" s="100">
        <v>0</v>
      </c>
      <c r="F101" s="100">
        <f>+E101/D101*C101</f>
        <v>0</v>
      </c>
      <c r="G101" s="317"/>
    </row>
    <row r="102" spans="1:7" x14ac:dyDescent="0.25">
      <c r="A102" s="319"/>
      <c r="C102" s="100"/>
      <c r="D102" s="100"/>
      <c r="E102" s="100"/>
      <c r="F102" s="100"/>
      <c r="G102" s="317"/>
    </row>
    <row r="103" spans="1:7" ht="33.75" x14ac:dyDescent="0.25">
      <c r="A103" s="319"/>
      <c r="B103" s="157" t="s">
        <v>880</v>
      </c>
      <c r="C103" s="100">
        <v>4.76</v>
      </c>
      <c r="D103" s="100">
        <v>2</v>
      </c>
      <c r="E103" s="100">
        <v>1</v>
      </c>
      <c r="F103" s="100">
        <f>+E103/D103*C103</f>
        <v>2.38</v>
      </c>
      <c r="G103" s="317"/>
    </row>
    <row r="104" spans="1:7" ht="33.75" x14ac:dyDescent="0.25">
      <c r="A104" s="319" t="s">
        <v>881</v>
      </c>
      <c r="B104" s="157" t="s">
        <v>797</v>
      </c>
      <c r="C104" s="100">
        <v>4.76</v>
      </c>
      <c r="D104" s="100">
        <v>403</v>
      </c>
      <c r="E104" s="100">
        <v>423</v>
      </c>
      <c r="F104" s="100">
        <v>4.76</v>
      </c>
      <c r="G104" s="317"/>
    </row>
    <row r="105" spans="1:7" ht="33.75" x14ac:dyDescent="0.25">
      <c r="A105" s="319"/>
      <c r="B105" s="157" t="s">
        <v>882</v>
      </c>
      <c r="C105" s="100">
        <v>4.76</v>
      </c>
      <c r="D105" s="100">
        <v>9375</v>
      </c>
      <c r="E105" s="100">
        <v>10414</v>
      </c>
      <c r="F105" s="100">
        <v>4.76</v>
      </c>
      <c r="G105" s="318"/>
    </row>
    <row r="106" spans="1:7" ht="15.75" thickBot="1" x14ac:dyDescent="0.3"/>
    <row r="107" spans="1:7" ht="15.75" thickBot="1" x14ac:dyDescent="0.3">
      <c r="A107" s="308" t="s">
        <v>358</v>
      </c>
      <c r="B107" s="309"/>
      <c r="C107" s="309"/>
      <c r="D107" s="309"/>
      <c r="E107" s="309"/>
      <c r="F107" s="309"/>
      <c r="G107" s="310"/>
    </row>
    <row r="108" spans="1:7" ht="15.75" thickBot="1" x14ac:dyDescent="0.3">
      <c r="A108" s="311" t="s">
        <v>769</v>
      </c>
      <c r="B108" s="312"/>
      <c r="C108" s="312"/>
      <c r="D108" s="312"/>
      <c r="E108" s="312"/>
      <c r="F108" s="313"/>
      <c r="G108" s="314"/>
    </row>
    <row r="109" spans="1:7" ht="15.75" thickBot="1" x14ac:dyDescent="0.3">
      <c r="A109" s="311" t="s">
        <v>15</v>
      </c>
      <c r="B109" s="312"/>
      <c r="C109" s="312"/>
      <c r="D109" s="312"/>
      <c r="E109" s="312"/>
      <c r="F109" s="313"/>
      <c r="G109" s="314"/>
    </row>
    <row r="110" spans="1:7" x14ac:dyDescent="0.25">
      <c r="A110" s="45" t="s">
        <v>360</v>
      </c>
      <c r="B110" s="45" t="s">
        <v>361</v>
      </c>
      <c r="C110" s="45" t="s">
        <v>362</v>
      </c>
      <c r="D110" s="45" t="s">
        <v>363</v>
      </c>
      <c r="E110" s="45" t="s">
        <v>364</v>
      </c>
      <c r="F110" s="46" t="s">
        <v>365</v>
      </c>
      <c r="G110" s="27" t="s">
        <v>366</v>
      </c>
    </row>
    <row r="111" spans="1:7" x14ac:dyDescent="0.25">
      <c r="A111" s="332" t="s">
        <v>883</v>
      </c>
      <c r="B111" s="98" t="s">
        <v>884</v>
      </c>
      <c r="C111" s="149">
        <v>3.44</v>
      </c>
      <c r="D111" s="150">
        <v>605</v>
      </c>
      <c r="E111" s="100">
        <v>596</v>
      </c>
      <c r="F111" s="99">
        <f>+E111/D111*C111</f>
        <v>3.3888264462809916</v>
      </c>
      <c r="G111" s="320">
        <f>SUM(F111:F144)</f>
        <v>97.727419771269751</v>
      </c>
    </row>
    <row r="112" spans="1:7" x14ac:dyDescent="0.25">
      <c r="A112" s="332"/>
      <c r="B112" s="98" t="s">
        <v>885</v>
      </c>
      <c r="C112" s="149">
        <v>3.44</v>
      </c>
      <c r="D112" s="150">
        <v>28548</v>
      </c>
      <c r="E112" s="100">
        <v>27428</v>
      </c>
      <c r="F112" s="99">
        <f>+E112/D112*C112</f>
        <v>3.3050413338937927</v>
      </c>
      <c r="G112" s="321"/>
    </row>
    <row r="113" spans="1:7" x14ac:dyDescent="0.25">
      <c r="A113" s="332" t="s">
        <v>886</v>
      </c>
      <c r="B113" s="98" t="s">
        <v>887</v>
      </c>
      <c r="C113" s="149">
        <v>3.44</v>
      </c>
      <c r="D113" s="150">
        <v>613</v>
      </c>
      <c r="E113" s="100">
        <v>657</v>
      </c>
      <c r="F113" s="100">
        <v>3.44</v>
      </c>
      <c r="G113" s="321"/>
    </row>
    <row r="114" spans="1:7" x14ac:dyDescent="0.25">
      <c r="A114" s="332"/>
      <c r="B114" s="98" t="s">
        <v>888</v>
      </c>
      <c r="C114" s="149">
        <v>3.44</v>
      </c>
      <c r="D114" s="150">
        <v>7334</v>
      </c>
      <c r="E114" s="100">
        <v>7849</v>
      </c>
      <c r="F114" s="100">
        <v>3.44</v>
      </c>
      <c r="G114" s="321"/>
    </row>
    <row r="115" spans="1:7" x14ac:dyDescent="0.25">
      <c r="A115" s="332" t="s">
        <v>889</v>
      </c>
      <c r="B115" s="98" t="s">
        <v>887</v>
      </c>
      <c r="C115" s="149">
        <v>3.44</v>
      </c>
      <c r="D115" s="150">
        <v>743</v>
      </c>
      <c r="E115" s="100">
        <v>743</v>
      </c>
      <c r="F115" s="100">
        <v>3.44</v>
      </c>
      <c r="G115" s="321"/>
    </row>
    <row r="116" spans="1:7" x14ac:dyDescent="0.25">
      <c r="A116" s="332"/>
      <c r="B116" s="98" t="s">
        <v>890</v>
      </c>
      <c r="C116" s="149">
        <v>3.44</v>
      </c>
      <c r="D116" s="150">
        <v>7430</v>
      </c>
      <c r="E116" s="100">
        <v>7503</v>
      </c>
      <c r="F116" s="100">
        <v>3.44</v>
      </c>
      <c r="G116" s="321"/>
    </row>
    <row r="117" spans="1:7" ht="22.5" x14ac:dyDescent="0.25">
      <c r="A117" s="332" t="s">
        <v>891</v>
      </c>
      <c r="B117" s="98" t="s">
        <v>892</v>
      </c>
      <c r="C117" s="149">
        <v>3.44</v>
      </c>
      <c r="D117" s="150">
        <v>101</v>
      </c>
      <c r="E117" s="100">
        <v>132</v>
      </c>
      <c r="F117" s="100">
        <v>3.44</v>
      </c>
      <c r="G117" s="321"/>
    </row>
    <row r="118" spans="1:7" x14ac:dyDescent="0.25">
      <c r="A118" s="332"/>
      <c r="B118" s="98" t="s">
        <v>890</v>
      </c>
      <c r="C118" s="149">
        <v>3.44</v>
      </c>
      <c r="D118" s="150">
        <v>1020</v>
      </c>
      <c r="E118" s="100">
        <v>1049</v>
      </c>
      <c r="F118" s="100">
        <v>3.44</v>
      </c>
      <c r="G118" s="321"/>
    </row>
    <row r="119" spans="1:7" x14ac:dyDescent="0.25">
      <c r="A119" s="332" t="s">
        <v>893</v>
      </c>
      <c r="B119" s="98" t="s">
        <v>894</v>
      </c>
      <c r="C119" s="149">
        <v>3.44</v>
      </c>
      <c r="D119" s="150">
        <v>1019</v>
      </c>
      <c r="E119" s="100">
        <v>1017</v>
      </c>
      <c r="F119" s="8">
        <f>+E119/D119*C119</f>
        <v>3.4332482826300295</v>
      </c>
      <c r="G119" s="321"/>
    </row>
    <row r="120" spans="1:7" x14ac:dyDescent="0.25">
      <c r="A120" s="332"/>
      <c r="B120" s="98" t="s">
        <v>890</v>
      </c>
      <c r="C120" s="149">
        <v>3.44</v>
      </c>
      <c r="D120" s="150">
        <v>10190</v>
      </c>
      <c r="E120" s="100">
        <v>10229</v>
      </c>
      <c r="F120" s="100">
        <v>3.44</v>
      </c>
      <c r="G120" s="321"/>
    </row>
    <row r="121" spans="1:7" x14ac:dyDescent="0.25">
      <c r="A121" s="332" t="s">
        <v>895</v>
      </c>
      <c r="B121" s="98" t="s">
        <v>894</v>
      </c>
      <c r="C121" s="149">
        <v>3.44</v>
      </c>
      <c r="D121" s="150">
        <v>469</v>
      </c>
      <c r="E121" s="100">
        <v>502</v>
      </c>
      <c r="F121" s="100">
        <v>3.44</v>
      </c>
      <c r="G121" s="321"/>
    </row>
    <row r="122" spans="1:7" x14ac:dyDescent="0.25">
      <c r="A122" s="332"/>
      <c r="B122" s="98" t="s">
        <v>890</v>
      </c>
      <c r="C122" s="149">
        <v>3.44</v>
      </c>
      <c r="D122" s="150">
        <v>14270</v>
      </c>
      <c r="E122" s="100">
        <v>13999</v>
      </c>
      <c r="F122" s="8">
        <f>+E122/D122*C122</f>
        <v>3.3746713384723193</v>
      </c>
      <c r="G122" s="321"/>
    </row>
    <row r="123" spans="1:7" x14ac:dyDescent="0.25">
      <c r="A123" s="332" t="s">
        <v>896</v>
      </c>
      <c r="B123" s="98" t="s">
        <v>894</v>
      </c>
      <c r="C123" s="149">
        <v>3.44</v>
      </c>
      <c r="D123" s="150">
        <v>2519</v>
      </c>
      <c r="E123" s="100">
        <v>2351</v>
      </c>
      <c r="F123" s="8">
        <f t="shared" ref="F123:F124" si="6">+E123/D123*C123</f>
        <v>3.2105756252481141</v>
      </c>
      <c r="G123" s="321"/>
    </row>
    <row r="124" spans="1:7" x14ac:dyDescent="0.25">
      <c r="A124" s="332"/>
      <c r="B124" s="98" t="s">
        <v>890</v>
      </c>
      <c r="C124" s="149">
        <v>3.44</v>
      </c>
      <c r="D124" s="150">
        <v>25846</v>
      </c>
      <c r="E124" s="100">
        <v>24567</v>
      </c>
      <c r="F124" s="8">
        <f t="shared" si="6"/>
        <v>3.2697701772034358</v>
      </c>
      <c r="G124" s="321"/>
    </row>
    <row r="125" spans="1:7" ht="22.5" x14ac:dyDescent="0.25">
      <c r="A125" s="332" t="s">
        <v>897</v>
      </c>
      <c r="B125" s="98" t="s">
        <v>898</v>
      </c>
      <c r="C125" s="149"/>
      <c r="D125" s="150"/>
      <c r="E125" s="100"/>
      <c r="F125" s="100"/>
      <c r="G125" s="321"/>
    </row>
    <row r="126" spans="1:7" ht="33.75" x14ac:dyDescent="0.25">
      <c r="A126" s="332"/>
      <c r="B126" s="98" t="s">
        <v>899</v>
      </c>
      <c r="C126" s="149">
        <v>3.44</v>
      </c>
      <c r="D126" s="150">
        <v>29</v>
      </c>
      <c r="E126" s="100">
        <v>50</v>
      </c>
      <c r="F126" s="100">
        <v>3.44</v>
      </c>
      <c r="G126" s="321"/>
    </row>
    <row r="127" spans="1:7" ht="33.75" x14ac:dyDescent="0.25">
      <c r="A127" s="332"/>
      <c r="B127" s="98" t="s">
        <v>900</v>
      </c>
      <c r="C127" s="149">
        <v>3.44</v>
      </c>
      <c r="D127" s="150">
        <v>1</v>
      </c>
      <c r="E127" s="100">
        <v>1</v>
      </c>
      <c r="F127" s="100">
        <v>3.44</v>
      </c>
      <c r="G127" s="321"/>
    </row>
    <row r="128" spans="1:7" x14ac:dyDescent="0.25">
      <c r="A128" s="332" t="s">
        <v>901</v>
      </c>
      <c r="B128" s="98" t="s">
        <v>902</v>
      </c>
      <c r="C128" s="149">
        <v>3.44</v>
      </c>
      <c r="D128" s="150">
        <v>1982</v>
      </c>
      <c r="E128" s="100">
        <v>1703</v>
      </c>
      <c r="F128" s="8">
        <f>+E128/D128*C128</f>
        <v>2.9557618567103936</v>
      </c>
      <c r="G128" s="321"/>
    </row>
    <row r="129" spans="1:7" ht="22.5" x14ac:dyDescent="0.25">
      <c r="A129" s="332"/>
      <c r="B129" s="98" t="s">
        <v>903</v>
      </c>
      <c r="C129" s="149"/>
      <c r="D129" s="150"/>
      <c r="E129" s="100"/>
      <c r="F129" s="100"/>
      <c r="G129" s="321"/>
    </row>
    <row r="130" spans="1:7" ht="22.5" x14ac:dyDescent="0.25">
      <c r="A130" s="332"/>
      <c r="B130" s="98" t="s">
        <v>904</v>
      </c>
      <c r="C130" s="149"/>
      <c r="D130" s="150"/>
      <c r="E130" s="100"/>
      <c r="F130" s="100"/>
      <c r="G130" s="321"/>
    </row>
    <row r="131" spans="1:7" ht="22.5" x14ac:dyDescent="0.25">
      <c r="A131" s="332"/>
      <c r="B131" s="98" t="s">
        <v>905</v>
      </c>
      <c r="C131" s="149"/>
      <c r="D131" s="150"/>
      <c r="E131" s="100"/>
      <c r="F131" s="100"/>
      <c r="G131" s="321"/>
    </row>
    <row r="132" spans="1:7" ht="22.5" x14ac:dyDescent="0.25">
      <c r="A132" s="98" t="s">
        <v>906</v>
      </c>
      <c r="B132" s="98" t="s">
        <v>907</v>
      </c>
      <c r="C132" s="149">
        <v>3.68</v>
      </c>
      <c r="D132" s="150">
        <v>2368</v>
      </c>
      <c r="E132" s="100">
        <v>2486</v>
      </c>
      <c r="F132" s="100">
        <v>3.44</v>
      </c>
      <c r="G132" s="321"/>
    </row>
    <row r="133" spans="1:7" ht="33.75" x14ac:dyDescent="0.25">
      <c r="A133" s="98" t="s">
        <v>908</v>
      </c>
      <c r="B133" s="98" t="s">
        <v>909</v>
      </c>
      <c r="C133" s="149">
        <v>3.44</v>
      </c>
      <c r="D133" s="150">
        <v>3</v>
      </c>
      <c r="E133" s="100">
        <v>7</v>
      </c>
      <c r="F133" s="100">
        <v>3.44</v>
      </c>
      <c r="G133" s="321"/>
    </row>
    <row r="134" spans="1:7" ht="45" x14ac:dyDescent="0.25">
      <c r="A134" s="158" t="s">
        <v>910</v>
      </c>
      <c r="B134" s="98" t="s">
        <v>911</v>
      </c>
      <c r="C134" s="149">
        <v>3.44</v>
      </c>
      <c r="D134" s="150">
        <v>80</v>
      </c>
      <c r="E134" s="100">
        <v>80</v>
      </c>
      <c r="F134" s="100">
        <v>3.44</v>
      </c>
      <c r="G134" s="321"/>
    </row>
    <row r="135" spans="1:7" ht="45" x14ac:dyDescent="0.25">
      <c r="A135" s="332" t="s">
        <v>912</v>
      </c>
      <c r="B135" s="98" t="s">
        <v>913</v>
      </c>
      <c r="C135" s="149">
        <v>3.44</v>
      </c>
      <c r="D135" s="150">
        <v>69</v>
      </c>
      <c r="E135" s="100">
        <v>69</v>
      </c>
      <c r="F135" s="100">
        <v>3.44</v>
      </c>
      <c r="G135" s="321"/>
    </row>
    <row r="136" spans="1:7" ht="45" x14ac:dyDescent="0.25">
      <c r="A136" s="332"/>
      <c r="B136" s="98" t="s">
        <v>914</v>
      </c>
      <c r="C136" s="149">
        <v>3.44</v>
      </c>
      <c r="D136" s="150">
        <v>837</v>
      </c>
      <c r="E136" s="100">
        <v>896</v>
      </c>
      <c r="F136" s="100">
        <v>3.44</v>
      </c>
      <c r="G136" s="321"/>
    </row>
    <row r="137" spans="1:7" ht="56.25" x14ac:dyDescent="0.25">
      <c r="A137" s="332" t="s">
        <v>915</v>
      </c>
      <c r="B137" s="98" t="s">
        <v>916</v>
      </c>
      <c r="C137" s="149">
        <v>3.44</v>
      </c>
      <c r="D137" s="150">
        <v>119</v>
      </c>
      <c r="E137" s="100">
        <v>144</v>
      </c>
      <c r="F137" s="100">
        <v>3.44</v>
      </c>
      <c r="G137" s="321"/>
    </row>
    <row r="138" spans="1:7" ht="45" x14ac:dyDescent="0.25">
      <c r="A138" s="332"/>
      <c r="B138" s="98" t="s">
        <v>917</v>
      </c>
      <c r="C138" s="149">
        <v>3.44</v>
      </c>
      <c r="D138" s="150">
        <v>3076</v>
      </c>
      <c r="E138" s="100">
        <v>3548</v>
      </c>
      <c r="F138" s="100">
        <v>3.44</v>
      </c>
      <c r="G138" s="321"/>
    </row>
    <row r="139" spans="1:7" ht="22.5" x14ac:dyDescent="0.25">
      <c r="A139" s="98" t="s">
        <v>918</v>
      </c>
      <c r="B139" s="98" t="s">
        <v>919</v>
      </c>
      <c r="C139" s="149">
        <v>3.44</v>
      </c>
      <c r="D139" s="150">
        <v>24</v>
      </c>
      <c r="E139" s="100">
        <v>23</v>
      </c>
      <c r="F139" s="8">
        <f>+E139/D139*C139</f>
        <v>3.2966666666666669</v>
      </c>
      <c r="G139" s="321"/>
    </row>
    <row r="140" spans="1:7" ht="22.5" x14ac:dyDescent="0.25">
      <c r="A140" s="98" t="s">
        <v>920</v>
      </c>
      <c r="B140" s="98" t="s">
        <v>921</v>
      </c>
      <c r="C140" s="149">
        <v>3.44</v>
      </c>
      <c r="D140" s="150">
        <v>14</v>
      </c>
      <c r="E140" s="100">
        <v>16</v>
      </c>
      <c r="F140" s="100">
        <v>3.44</v>
      </c>
      <c r="G140" s="321"/>
    </row>
    <row r="141" spans="1:7" ht="33.75" x14ac:dyDescent="0.25">
      <c r="A141" s="98" t="s">
        <v>922</v>
      </c>
      <c r="B141" s="98" t="s">
        <v>923</v>
      </c>
      <c r="C141" s="149">
        <v>3.44</v>
      </c>
      <c r="D141" s="150">
        <v>7</v>
      </c>
      <c r="E141" s="100">
        <v>7</v>
      </c>
      <c r="F141" s="100">
        <v>3.44</v>
      </c>
      <c r="G141" s="321"/>
    </row>
    <row r="142" spans="1:7" ht="22.5" x14ac:dyDescent="0.25">
      <c r="A142" s="96" t="s">
        <v>924</v>
      </c>
      <c r="B142" s="96" t="s">
        <v>925</v>
      </c>
      <c r="C142" s="149">
        <v>3.44</v>
      </c>
      <c r="D142" s="150">
        <v>317</v>
      </c>
      <c r="E142" s="100">
        <v>264</v>
      </c>
      <c r="F142" s="8">
        <f>+E142/D142*C142</f>
        <v>2.8648580441640381</v>
      </c>
      <c r="G142" s="321"/>
    </row>
    <row r="143" spans="1:7" ht="22.5" x14ac:dyDescent="0.25">
      <c r="A143" s="333" t="s">
        <v>926</v>
      </c>
      <c r="B143" s="96" t="s">
        <v>927</v>
      </c>
      <c r="C143" s="149"/>
      <c r="D143" s="150"/>
      <c r="E143" s="100"/>
      <c r="F143" s="100"/>
      <c r="G143" s="321"/>
    </row>
    <row r="144" spans="1:7" ht="22.5" x14ac:dyDescent="0.25">
      <c r="A144" s="333"/>
      <c r="B144" s="96" t="s">
        <v>928</v>
      </c>
      <c r="C144" s="149">
        <v>3.44</v>
      </c>
      <c r="D144" s="150">
        <v>60</v>
      </c>
      <c r="E144" s="100">
        <v>57</v>
      </c>
      <c r="F144" s="99">
        <f>+E144/D144*C144</f>
        <v>3.2679999999999998</v>
      </c>
      <c r="G144" s="322"/>
    </row>
    <row r="145" spans="1:7" ht="15.75" thickBot="1" x14ac:dyDescent="0.3"/>
    <row r="146" spans="1:7" ht="15.75" thickBot="1" x14ac:dyDescent="0.3">
      <c r="A146" s="308" t="s">
        <v>358</v>
      </c>
      <c r="B146" s="309"/>
      <c r="C146" s="309"/>
      <c r="D146" s="309"/>
      <c r="E146" s="309"/>
      <c r="F146" s="309"/>
      <c r="G146" s="310"/>
    </row>
    <row r="147" spans="1:7" ht="15.75" thickBot="1" x14ac:dyDescent="0.3">
      <c r="A147" s="311" t="s">
        <v>769</v>
      </c>
      <c r="B147" s="312"/>
      <c r="C147" s="312"/>
      <c r="D147" s="312"/>
      <c r="E147" s="312"/>
      <c r="F147" s="313"/>
      <c r="G147" s="314"/>
    </row>
    <row r="148" spans="1:7" ht="15.75" thickBot="1" x14ac:dyDescent="0.3">
      <c r="A148" s="311" t="s">
        <v>16</v>
      </c>
      <c r="B148" s="312"/>
      <c r="C148" s="312"/>
      <c r="D148" s="312"/>
      <c r="E148" s="312"/>
      <c r="F148" s="313"/>
      <c r="G148" s="314"/>
    </row>
    <row r="149" spans="1:7" x14ac:dyDescent="0.25">
      <c r="A149" s="45" t="s">
        <v>360</v>
      </c>
      <c r="B149" s="45" t="s">
        <v>361</v>
      </c>
      <c r="C149" s="45" t="s">
        <v>362</v>
      </c>
      <c r="D149" s="45" t="s">
        <v>363</v>
      </c>
      <c r="E149" s="45" t="s">
        <v>364</v>
      </c>
      <c r="F149" s="46" t="s">
        <v>365</v>
      </c>
      <c r="G149" s="27" t="s">
        <v>366</v>
      </c>
    </row>
    <row r="150" spans="1:7" ht="45" x14ac:dyDescent="0.25">
      <c r="A150" s="76" t="s">
        <v>929</v>
      </c>
      <c r="B150" s="76" t="s">
        <v>930</v>
      </c>
      <c r="C150" s="100">
        <v>14.3</v>
      </c>
      <c r="D150" s="100">
        <v>100</v>
      </c>
      <c r="E150" s="100">
        <v>64</v>
      </c>
      <c r="F150" s="99">
        <f>+E150/D150*C150</f>
        <v>9.152000000000001</v>
      </c>
      <c r="G150" s="320">
        <f>SUM(F150:F156)</f>
        <v>94.603612903225795</v>
      </c>
    </row>
    <row r="151" spans="1:7" ht="56.25" x14ac:dyDescent="0.25">
      <c r="A151" s="76" t="s">
        <v>931</v>
      </c>
      <c r="B151" s="76" t="s">
        <v>932</v>
      </c>
      <c r="C151" s="100">
        <v>14.3</v>
      </c>
      <c r="D151" s="100">
        <v>403</v>
      </c>
      <c r="E151" s="100">
        <v>396</v>
      </c>
      <c r="F151" s="99">
        <f>+E151/D151*C151</f>
        <v>14.051612903225806</v>
      </c>
      <c r="G151" s="321"/>
    </row>
    <row r="152" spans="1:7" ht="33.75" x14ac:dyDescent="0.25">
      <c r="A152" s="76" t="s">
        <v>933</v>
      </c>
      <c r="B152" s="76" t="s">
        <v>934</v>
      </c>
      <c r="C152" s="100">
        <v>14.2</v>
      </c>
      <c r="D152" s="100">
        <v>51</v>
      </c>
      <c r="E152" s="100">
        <v>52</v>
      </c>
      <c r="F152" s="100">
        <v>14.2</v>
      </c>
      <c r="G152" s="321"/>
    </row>
    <row r="153" spans="1:7" ht="22.5" x14ac:dyDescent="0.25">
      <c r="A153" s="319" t="s">
        <v>827</v>
      </c>
      <c r="B153" s="76" t="s">
        <v>935</v>
      </c>
      <c r="C153" s="100">
        <v>14.3</v>
      </c>
      <c r="D153" s="100">
        <v>33</v>
      </c>
      <c r="E153" s="100">
        <v>36</v>
      </c>
      <c r="F153" s="100">
        <v>14.3</v>
      </c>
      <c r="G153" s="321"/>
    </row>
    <row r="154" spans="1:7" ht="22.5" x14ac:dyDescent="0.25">
      <c r="A154" s="319"/>
      <c r="B154" s="76" t="s">
        <v>936</v>
      </c>
      <c r="C154" s="100">
        <v>14.3</v>
      </c>
      <c r="D154" s="100">
        <v>375</v>
      </c>
      <c r="E154" s="100">
        <v>407</v>
      </c>
      <c r="F154" s="100">
        <v>14.3</v>
      </c>
      <c r="G154" s="321"/>
    </row>
    <row r="155" spans="1:7" ht="33.75" x14ac:dyDescent="0.25">
      <c r="A155" s="319" t="s">
        <v>937</v>
      </c>
      <c r="B155" s="76" t="s">
        <v>938</v>
      </c>
      <c r="C155" s="100">
        <v>14.3</v>
      </c>
      <c r="D155" s="100">
        <v>109</v>
      </c>
      <c r="E155" s="100">
        <v>120</v>
      </c>
      <c r="F155" s="100">
        <v>14.3</v>
      </c>
      <c r="G155" s="321"/>
    </row>
    <row r="156" spans="1:7" ht="33.75" x14ac:dyDescent="0.25">
      <c r="A156" s="331"/>
      <c r="B156" s="76" t="s">
        <v>939</v>
      </c>
      <c r="C156" s="100">
        <v>14.3</v>
      </c>
      <c r="D156" s="100">
        <v>2215</v>
      </c>
      <c r="E156" s="100">
        <v>2541</v>
      </c>
      <c r="F156" s="100">
        <v>14.3</v>
      </c>
      <c r="G156" s="322"/>
    </row>
    <row r="157" spans="1:7" ht="15.75" thickBot="1" x14ac:dyDescent="0.3"/>
    <row r="158" spans="1:7" ht="15.75" thickBot="1" x14ac:dyDescent="0.3">
      <c r="A158" s="308" t="s">
        <v>358</v>
      </c>
      <c r="B158" s="309"/>
      <c r="C158" s="309"/>
      <c r="D158" s="309"/>
      <c r="E158" s="309"/>
      <c r="F158" s="309"/>
      <c r="G158" s="310"/>
    </row>
    <row r="159" spans="1:7" ht="15.75" thickBot="1" x14ac:dyDescent="0.3">
      <c r="A159" s="311" t="s">
        <v>769</v>
      </c>
      <c r="B159" s="312"/>
      <c r="C159" s="312"/>
      <c r="D159" s="312"/>
      <c r="E159" s="312"/>
      <c r="F159" s="313"/>
      <c r="G159" s="314"/>
    </row>
    <row r="160" spans="1:7" ht="15.75" thickBot="1" x14ac:dyDescent="0.3">
      <c r="A160" s="311" t="s">
        <v>17</v>
      </c>
      <c r="B160" s="312"/>
      <c r="C160" s="312"/>
      <c r="D160" s="312"/>
      <c r="E160" s="312"/>
      <c r="F160" s="313"/>
      <c r="G160" s="314"/>
    </row>
    <row r="161" spans="1:7" x14ac:dyDescent="0.25">
      <c r="A161" s="45" t="s">
        <v>360</v>
      </c>
      <c r="B161" s="45" t="s">
        <v>361</v>
      </c>
      <c r="C161" s="45" t="s">
        <v>362</v>
      </c>
      <c r="D161" s="45" t="s">
        <v>363</v>
      </c>
      <c r="E161" s="45" t="s">
        <v>364</v>
      </c>
      <c r="F161" s="46" t="s">
        <v>365</v>
      </c>
      <c r="G161" s="27" t="s">
        <v>366</v>
      </c>
    </row>
    <row r="162" spans="1:7" ht="22.5" x14ac:dyDescent="0.25">
      <c r="A162" s="76" t="s">
        <v>940</v>
      </c>
      <c r="B162" s="76" t="s">
        <v>941</v>
      </c>
      <c r="C162" s="100">
        <v>3.61</v>
      </c>
      <c r="D162" s="100">
        <v>203245</v>
      </c>
      <c r="E162" s="100">
        <v>190274</v>
      </c>
      <c r="F162" s="99">
        <f>+E162/D162*C162</f>
        <v>3.3796115033580163</v>
      </c>
      <c r="G162" s="320">
        <f>SUM(F162:F189)</f>
        <v>91.087671510645535</v>
      </c>
    </row>
    <row r="163" spans="1:7" ht="33.75" x14ac:dyDescent="0.25">
      <c r="A163" s="76" t="s">
        <v>942</v>
      </c>
      <c r="B163" s="76" t="s">
        <v>943</v>
      </c>
      <c r="C163" s="100">
        <v>3.57</v>
      </c>
      <c r="D163" s="100">
        <v>331</v>
      </c>
      <c r="E163" s="100">
        <v>257</v>
      </c>
      <c r="F163" s="99">
        <f t="shared" ref="F163:F166" si="7">+E163/D163*C163</f>
        <v>2.7718731117824773</v>
      </c>
      <c r="G163" s="321"/>
    </row>
    <row r="164" spans="1:7" ht="22.5" x14ac:dyDescent="0.25">
      <c r="A164" s="319" t="s">
        <v>944</v>
      </c>
      <c r="B164" s="76" t="s">
        <v>873</v>
      </c>
      <c r="C164" s="100">
        <v>3.57</v>
      </c>
      <c r="D164" s="100">
        <v>805</v>
      </c>
      <c r="E164" s="100">
        <v>99</v>
      </c>
      <c r="F164" s="99">
        <f t="shared" si="7"/>
        <v>0.43904347826086954</v>
      </c>
      <c r="G164" s="321"/>
    </row>
    <row r="165" spans="1:7" ht="45" x14ac:dyDescent="0.25">
      <c r="A165" s="319"/>
      <c r="B165" s="76" t="s">
        <v>945</v>
      </c>
      <c r="C165" s="100">
        <v>3.57</v>
      </c>
      <c r="D165" s="100">
        <v>799</v>
      </c>
      <c r="E165" s="100">
        <v>653</v>
      </c>
      <c r="F165" s="99">
        <f t="shared" si="7"/>
        <v>2.9176595744680847</v>
      </c>
      <c r="G165" s="321"/>
    </row>
    <row r="166" spans="1:7" ht="33.75" x14ac:dyDescent="0.25">
      <c r="A166" s="319"/>
      <c r="B166" s="148" t="s">
        <v>946</v>
      </c>
      <c r="C166" s="100">
        <v>3.57</v>
      </c>
      <c r="D166" s="100">
        <v>63169</v>
      </c>
      <c r="E166" s="100">
        <v>49532</v>
      </c>
      <c r="F166" s="99">
        <f t="shared" si="7"/>
        <v>2.7993040890310117</v>
      </c>
      <c r="G166" s="321"/>
    </row>
    <row r="167" spans="1:7" ht="33.75" x14ac:dyDescent="0.25">
      <c r="A167" s="319" t="s">
        <v>947</v>
      </c>
      <c r="B167" s="76" t="s">
        <v>797</v>
      </c>
      <c r="C167" s="149">
        <v>3.57</v>
      </c>
      <c r="D167" s="153">
        <v>364</v>
      </c>
      <c r="E167" s="100">
        <v>381</v>
      </c>
      <c r="F167" s="100">
        <v>3.57</v>
      </c>
      <c r="G167" s="321"/>
    </row>
    <row r="168" spans="1:7" ht="33.75" x14ac:dyDescent="0.25">
      <c r="A168" s="319"/>
      <c r="B168" s="76" t="s">
        <v>948</v>
      </c>
      <c r="C168" s="149">
        <v>3.57</v>
      </c>
      <c r="D168" s="153">
        <v>6556</v>
      </c>
      <c r="E168" s="100">
        <v>7794</v>
      </c>
      <c r="F168" s="100">
        <v>3.57</v>
      </c>
      <c r="G168" s="321"/>
    </row>
    <row r="169" spans="1:7" ht="33.75" x14ac:dyDescent="0.25">
      <c r="A169" s="76" t="s">
        <v>949</v>
      </c>
      <c r="B169" s="76" t="s">
        <v>950</v>
      </c>
      <c r="C169" s="100">
        <v>3.57</v>
      </c>
      <c r="D169" s="100">
        <v>416</v>
      </c>
      <c r="E169" s="100">
        <v>507</v>
      </c>
      <c r="F169" s="100">
        <v>3.57</v>
      </c>
      <c r="G169" s="321"/>
    </row>
    <row r="170" spans="1:7" ht="22.5" x14ac:dyDescent="0.25">
      <c r="A170" s="76" t="s">
        <v>951</v>
      </c>
      <c r="B170" s="76" t="s">
        <v>952</v>
      </c>
      <c r="C170" s="100">
        <v>3.57</v>
      </c>
      <c r="D170" s="100">
        <v>262</v>
      </c>
      <c r="E170" s="100">
        <v>272</v>
      </c>
      <c r="F170" s="100">
        <v>3.57</v>
      </c>
      <c r="G170" s="321"/>
    </row>
    <row r="171" spans="1:7" ht="33.75" x14ac:dyDescent="0.25">
      <c r="A171" s="76" t="s">
        <v>953</v>
      </c>
      <c r="B171" s="76" t="s">
        <v>911</v>
      </c>
      <c r="C171" s="100">
        <v>3.57</v>
      </c>
      <c r="D171" s="100">
        <v>91</v>
      </c>
      <c r="E171" s="100">
        <v>95</v>
      </c>
      <c r="F171" s="100">
        <v>3.57</v>
      </c>
      <c r="G171" s="321"/>
    </row>
    <row r="172" spans="1:7" ht="33.75" x14ac:dyDescent="0.25">
      <c r="A172" s="319" t="s">
        <v>954</v>
      </c>
      <c r="B172" s="76" t="s">
        <v>797</v>
      </c>
      <c r="C172" s="100">
        <v>3.57</v>
      </c>
      <c r="D172" s="100">
        <v>236</v>
      </c>
      <c r="E172" s="100">
        <v>335</v>
      </c>
      <c r="F172" s="100">
        <v>3.57</v>
      </c>
      <c r="G172" s="321"/>
    </row>
    <row r="173" spans="1:7" ht="33.75" x14ac:dyDescent="0.25">
      <c r="A173" s="319"/>
      <c r="B173" s="76" t="s">
        <v>955</v>
      </c>
      <c r="C173" s="100">
        <v>3.57</v>
      </c>
      <c r="D173" s="100">
        <v>4922</v>
      </c>
      <c r="E173" s="100">
        <v>7873</v>
      </c>
      <c r="F173" s="100">
        <v>3.57</v>
      </c>
      <c r="G173" s="321"/>
    </row>
    <row r="174" spans="1:7" ht="22.5" x14ac:dyDescent="0.25">
      <c r="A174" s="98" t="s">
        <v>956</v>
      </c>
      <c r="B174" s="98" t="s">
        <v>957</v>
      </c>
      <c r="C174" s="100">
        <v>3.57</v>
      </c>
      <c r="D174" s="100">
        <v>625</v>
      </c>
      <c r="E174" s="100">
        <v>440</v>
      </c>
      <c r="F174" s="8">
        <f>+E174/D174*C174</f>
        <v>2.51328</v>
      </c>
      <c r="G174" s="321"/>
    </row>
    <row r="175" spans="1:7" ht="33.75" x14ac:dyDescent="0.25">
      <c r="A175" s="76" t="s">
        <v>958</v>
      </c>
      <c r="B175" s="76" t="s">
        <v>959</v>
      </c>
      <c r="C175" s="100">
        <v>3.57</v>
      </c>
      <c r="D175" s="100">
        <v>1825</v>
      </c>
      <c r="E175" s="100">
        <v>1860</v>
      </c>
      <c r="F175" s="100">
        <v>3.57</v>
      </c>
      <c r="G175" s="321"/>
    </row>
    <row r="176" spans="1:7" ht="45" x14ac:dyDescent="0.25">
      <c r="A176" s="76" t="s">
        <v>960</v>
      </c>
      <c r="B176" s="76" t="s">
        <v>961</v>
      </c>
      <c r="C176" s="100">
        <v>3.57</v>
      </c>
      <c r="D176" s="100">
        <v>44</v>
      </c>
      <c r="E176" s="100">
        <v>85</v>
      </c>
      <c r="F176" s="100">
        <v>3.57</v>
      </c>
      <c r="G176" s="321"/>
    </row>
    <row r="177" spans="1:7" ht="56.25" x14ac:dyDescent="0.25">
      <c r="A177" s="76" t="s">
        <v>962</v>
      </c>
      <c r="B177" s="76" t="s">
        <v>963</v>
      </c>
      <c r="C177" s="100">
        <v>3.57</v>
      </c>
      <c r="D177" s="100">
        <v>8</v>
      </c>
      <c r="E177" s="100">
        <v>8</v>
      </c>
      <c r="F177" s="100">
        <v>3.57</v>
      </c>
      <c r="G177" s="321"/>
    </row>
    <row r="178" spans="1:7" ht="33.75" x14ac:dyDescent="0.25">
      <c r="A178" s="319" t="s">
        <v>964</v>
      </c>
      <c r="B178" s="76" t="s">
        <v>965</v>
      </c>
      <c r="C178" s="100">
        <v>3.57</v>
      </c>
      <c r="D178" s="100">
        <v>44</v>
      </c>
      <c r="E178" s="100">
        <v>43</v>
      </c>
      <c r="F178" s="8">
        <f>+E178/D178*C178</f>
        <v>3.4888636363636363</v>
      </c>
      <c r="G178" s="321"/>
    </row>
    <row r="179" spans="1:7" ht="33.75" x14ac:dyDescent="0.25">
      <c r="A179" s="319"/>
      <c r="B179" s="76" t="s">
        <v>966</v>
      </c>
      <c r="C179" s="100">
        <v>3.57</v>
      </c>
      <c r="D179" s="100">
        <v>425</v>
      </c>
      <c r="E179" s="100">
        <v>606</v>
      </c>
      <c r="F179" s="100">
        <v>3.57</v>
      </c>
      <c r="G179" s="321"/>
    </row>
    <row r="180" spans="1:7" ht="45" x14ac:dyDescent="0.25">
      <c r="A180" s="319" t="s">
        <v>967</v>
      </c>
      <c r="B180" s="76" t="s">
        <v>968</v>
      </c>
      <c r="C180" s="100">
        <v>3.57</v>
      </c>
      <c r="D180" s="100">
        <v>147</v>
      </c>
      <c r="E180" s="100">
        <v>151</v>
      </c>
      <c r="F180" s="100">
        <v>3.57</v>
      </c>
      <c r="G180" s="321"/>
    </row>
    <row r="181" spans="1:7" ht="33.75" x14ac:dyDescent="0.25">
      <c r="A181" s="319"/>
      <c r="B181" s="76" t="s">
        <v>969</v>
      </c>
      <c r="C181" s="100">
        <v>3.57</v>
      </c>
      <c r="D181" s="100">
        <v>2330</v>
      </c>
      <c r="E181" s="100">
        <v>2506</v>
      </c>
      <c r="F181" s="100">
        <v>3.57</v>
      </c>
      <c r="G181" s="321"/>
    </row>
    <row r="182" spans="1:7" ht="67.5" x14ac:dyDescent="0.25">
      <c r="A182" s="98" t="s">
        <v>970</v>
      </c>
      <c r="B182" s="76" t="s">
        <v>971</v>
      </c>
      <c r="C182" s="100">
        <v>3.57</v>
      </c>
      <c r="D182" s="100">
        <v>385</v>
      </c>
      <c r="E182" s="100">
        <v>696</v>
      </c>
      <c r="F182" s="100">
        <v>3.57</v>
      </c>
      <c r="G182" s="321"/>
    </row>
    <row r="183" spans="1:7" ht="33.75" x14ac:dyDescent="0.25">
      <c r="A183" s="334" t="s">
        <v>972</v>
      </c>
      <c r="B183" s="98" t="s">
        <v>973</v>
      </c>
      <c r="C183" s="100">
        <v>3.57</v>
      </c>
      <c r="D183" s="100">
        <v>443</v>
      </c>
      <c r="E183" s="100">
        <v>171</v>
      </c>
      <c r="F183" s="99">
        <f>+E183/D183*C183</f>
        <v>1.3780361173814897</v>
      </c>
      <c r="G183" s="321"/>
    </row>
    <row r="184" spans="1:7" ht="33.75" x14ac:dyDescent="0.25">
      <c r="A184" s="334"/>
      <c r="B184" s="98" t="s">
        <v>974</v>
      </c>
      <c r="C184" s="100">
        <v>3.57</v>
      </c>
      <c r="D184" s="100">
        <v>215</v>
      </c>
      <c r="E184" s="100">
        <v>277</v>
      </c>
      <c r="F184" s="100">
        <v>3.57</v>
      </c>
      <c r="G184" s="321"/>
    </row>
    <row r="185" spans="1:7" ht="45" x14ac:dyDescent="0.25">
      <c r="A185" s="334"/>
      <c r="B185" s="98" t="s">
        <v>975</v>
      </c>
      <c r="C185" s="100">
        <v>3.57</v>
      </c>
      <c r="D185" s="100">
        <v>6981</v>
      </c>
      <c r="E185" s="100">
        <v>7140</v>
      </c>
      <c r="F185" s="100">
        <v>3.57</v>
      </c>
      <c r="G185" s="321"/>
    </row>
    <row r="186" spans="1:7" ht="33.75" x14ac:dyDescent="0.25">
      <c r="A186" s="334" t="s">
        <v>976</v>
      </c>
      <c r="B186" s="98" t="s">
        <v>977</v>
      </c>
      <c r="C186" s="100">
        <v>3.57</v>
      </c>
      <c r="D186" s="100">
        <v>37</v>
      </c>
      <c r="E186" s="100">
        <v>91</v>
      </c>
      <c r="F186" s="100">
        <v>3.57</v>
      </c>
      <c r="G186" s="321"/>
    </row>
    <row r="187" spans="1:7" ht="33.75" x14ac:dyDescent="0.25">
      <c r="A187" s="334"/>
      <c r="B187" s="98" t="s">
        <v>978</v>
      </c>
      <c r="C187" s="100">
        <v>3.57</v>
      </c>
      <c r="D187" s="100">
        <v>10020</v>
      </c>
      <c r="E187" s="100">
        <v>10063</v>
      </c>
      <c r="F187" s="100">
        <v>3.57</v>
      </c>
      <c r="G187" s="321"/>
    </row>
    <row r="188" spans="1:7" ht="33.75" x14ac:dyDescent="0.25">
      <c r="A188" s="332" t="s">
        <v>979</v>
      </c>
      <c r="B188" s="98" t="s">
        <v>980</v>
      </c>
      <c r="C188" s="100">
        <v>3.57</v>
      </c>
      <c r="D188" s="100">
        <v>43</v>
      </c>
      <c r="E188" s="100">
        <v>66</v>
      </c>
      <c r="F188" s="100">
        <v>3.57</v>
      </c>
      <c r="G188" s="321"/>
    </row>
    <row r="189" spans="1:7" ht="33.75" x14ac:dyDescent="0.25">
      <c r="A189" s="335"/>
      <c r="B189" s="76" t="s">
        <v>981</v>
      </c>
      <c r="C189" s="100">
        <v>3.57</v>
      </c>
      <c r="D189" s="100">
        <v>704</v>
      </c>
      <c r="E189" s="100">
        <v>1268</v>
      </c>
      <c r="F189" s="100">
        <v>3.57</v>
      </c>
      <c r="G189" s="322"/>
    </row>
    <row r="191" spans="1:7" ht="30" x14ac:dyDescent="0.25">
      <c r="A191" s="49" t="s">
        <v>389</v>
      </c>
      <c r="B191" s="6" t="s">
        <v>362</v>
      </c>
      <c r="C191" s="6" t="s">
        <v>363</v>
      </c>
      <c r="D191" s="50" t="s">
        <v>390</v>
      </c>
      <c r="E191" s="49" t="s">
        <v>365</v>
      </c>
      <c r="F191" s="336" t="s">
        <v>982</v>
      </c>
      <c r="G191" s="336"/>
    </row>
    <row r="192" spans="1:7" ht="75" x14ac:dyDescent="0.25">
      <c r="A192" s="61" t="s">
        <v>11</v>
      </c>
      <c r="B192" s="100">
        <v>14.3</v>
      </c>
      <c r="C192" s="100">
        <v>100</v>
      </c>
      <c r="D192" s="51">
        <f>+G5</f>
        <v>90.563405940123303</v>
      </c>
      <c r="E192" s="99">
        <f t="shared" ref="E192:E198" si="8">+D192/C192*B192</f>
        <v>12.950567049437632</v>
      </c>
      <c r="F192" s="337">
        <f>SUM(E192:E198)</f>
        <v>90.648013398522892</v>
      </c>
      <c r="G192" s="337"/>
    </row>
    <row r="193" spans="1:7" ht="90" x14ac:dyDescent="0.25">
      <c r="A193" s="61" t="s">
        <v>12</v>
      </c>
      <c r="B193" s="100">
        <v>14.3</v>
      </c>
      <c r="C193" s="100">
        <v>100</v>
      </c>
      <c r="D193" s="99">
        <f>+G30</f>
        <v>75.389903542103482</v>
      </c>
      <c r="E193" s="99">
        <f t="shared" si="8"/>
        <v>10.780756206520799</v>
      </c>
      <c r="F193" s="337"/>
      <c r="G193" s="337"/>
    </row>
    <row r="194" spans="1:7" ht="90" x14ac:dyDescent="0.25">
      <c r="A194" s="61" t="s">
        <v>13</v>
      </c>
      <c r="B194" s="100">
        <v>14.3</v>
      </c>
      <c r="C194" s="100">
        <v>100</v>
      </c>
      <c r="D194" s="99">
        <f>+G59</f>
        <v>95.937656396412891</v>
      </c>
      <c r="E194" s="99">
        <f t="shared" si="8"/>
        <v>13.719084864687044</v>
      </c>
      <c r="F194" s="337"/>
      <c r="G194" s="337"/>
    </row>
    <row r="195" spans="1:7" ht="60" x14ac:dyDescent="0.25">
      <c r="A195" s="4" t="s">
        <v>14</v>
      </c>
      <c r="B195" s="100">
        <v>14.3</v>
      </c>
      <c r="C195" s="100">
        <v>100</v>
      </c>
      <c r="D195" s="95">
        <f>+G84</f>
        <v>89.254085260877517</v>
      </c>
      <c r="E195" s="99">
        <f t="shared" si="8"/>
        <v>12.763334192305486</v>
      </c>
      <c r="F195" s="337"/>
      <c r="G195" s="337"/>
    </row>
    <row r="196" spans="1:7" ht="90" x14ac:dyDescent="0.25">
      <c r="A196" s="14" t="s">
        <v>15</v>
      </c>
      <c r="B196" s="100">
        <v>14.3</v>
      </c>
      <c r="C196" s="100">
        <v>100</v>
      </c>
      <c r="D196" s="99">
        <f>+G111</f>
        <v>97.727419771269751</v>
      </c>
      <c r="E196" s="99">
        <f t="shared" si="8"/>
        <v>13.975021027291575</v>
      </c>
      <c r="F196" s="337"/>
      <c r="G196" s="337"/>
    </row>
    <row r="197" spans="1:7" ht="60" x14ac:dyDescent="0.25">
      <c r="A197" s="4" t="s">
        <v>16</v>
      </c>
      <c r="B197" s="100">
        <v>14.2</v>
      </c>
      <c r="C197" s="100">
        <v>100</v>
      </c>
      <c r="D197" s="99">
        <f>+G150</f>
        <v>94.603612903225795</v>
      </c>
      <c r="E197" s="99">
        <f t="shared" si="8"/>
        <v>13.433713032258062</v>
      </c>
      <c r="F197" s="337"/>
      <c r="G197" s="337"/>
    </row>
    <row r="198" spans="1:7" ht="60" x14ac:dyDescent="0.25">
      <c r="A198" s="4" t="s">
        <v>17</v>
      </c>
      <c r="B198" s="100">
        <v>14.3</v>
      </c>
      <c r="C198" s="100">
        <v>100</v>
      </c>
      <c r="D198" s="99">
        <f>+G162</f>
        <v>91.087671510645535</v>
      </c>
      <c r="E198" s="99">
        <f t="shared" si="8"/>
        <v>13.025537026022313</v>
      </c>
      <c r="F198" s="337"/>
      <c r="G198" s="337"/>
    </row>
    <row r="199" spans="1:7" ht="15.75" thickBot="1" x14ac:dyDescent="0.3"/>
    <row r="200" spans="1:7" ht="15.75" thickBot="1" x14ac:dyDescent="0.3">
      <c r="A200" s="308" t="s">
        <v>358</v>
      </c>
      <c r="B200" s="309"/>
      <c r="C200" s="309"/>
      <c r="D200" s="309"/>
      <c r="E200" s="309"/>
      <c r="F200" s="309"/>
      <c r="G200" s="310"/>
    </row>
    <row r="201" spans="1:7" ht="15.75" thickBot="1" x14ac:dyDescent="0.3">
      <c r="A201" s="341" t="s">
        <v>983</v>
      </c>
      <c r="B201" s="342"/>
      <c r="C201" s="342"/>
      <c r="D201" s="342"/>
      <c r="E201" s="342"/>
      <c r="F201" s="343"/>
      <c r="G201" s="344"/>
    </row>
    <row r="202" spans="1:7" ht="15.75" thickBot="1" x14ac:dyDescent="0.3">
      <c r="A202" s="341" t="s">
        <v>19</v>
      </c>
      <c r="B202" s="342"/>
      <c r="C202" s="342"/>
      <c r="D202" s="342"/>
      <c r="E202" s="342"/>
      <c r="F202" s="343"/>
      <c r="G202" s="344"/>
    </row>
    <row r="203" spans="1:7" x14ac:dyDescent="0.25">
      <c r="A203" s="45" t="s">
        <v>360</v>
      </c>
      <c r="B203" s="45" t="s">
        <v>361</v>
      </c>
      <c r="C203" s="45" t="s">
        <v>362</v>
      </c>
      <c r="D203" s="45" t="s">
        <v>363</v>
      </c>
      <c r="E203" s="45" t="s">
        <v>364</v>
      </c>
      <c r="F203" s="46" t="s">
        <v>365</v>
      </c>
      <c r="G203" s="27" t="s">
        <v>366</v>
      </c>
    </row>
    <row r="204" spans="1:7" x14ac:dyDescent="0.25">
      <c r="A204" s="66" t="s">
        <v>984</v>
      </c>
      <c r="B204" s="66" t="s">
        <v>985</v>
      </c>
      <c r="C204" s="100">
        <v>11.12</v>
      </c>
      <c r="D204" s="100">
        <v>482</v>
      </c>
      <c r="E204" s="100">
        <v>519</v>
      </c>
      <c r="F204" s="100">
        <v>11.12</v>
      </c>
      <c r="G204" s="320">
        <f>SUM(F204:F212)</f>
        <v>95.342075470994629</v>
      </c>
    </row>
    <row r="205" spans="1:7" ht="67.5" x14ac:dyDescent="0.25">
      <c r="A205" s="159" t="s">
        <v>986</v>
      </c>
      <c r="B205" s="160" t="s">
        <v>987</v>
      </c>
      <c r="C205" s="100">
        <v>11.11</v>
      </c>
      <c r="D205" s="100">
        <v>4040</v>
      </c>
      <c r="E205" s="100">
        <v>4271</v>
      </c>
      <c r="F205" s="100">
        <v>11.11</v>
      </c>
      <c r="G205" s="323"/>
    </row>
    <row r="206" spans="1:7" ht="67.5" x14ac:dyDescent="0.25">
      <c r="A206" s="159" t="s">
        <v>988</v>
      </c>
      <c r="B206" s="160" t="s">
        <v>987</v>
      </c>
      <c r="C206" s="100">
        <v>11.11</v>
      </c>
      <c r="D206" s="100">
        <v>15777</v>
      </c>
      <c r="E206" s="100">
        <v>13184</v>
      </c>
      <c r="F206" s="8">
        <f>+E206/D206*C206</f>
        <v>9.2840362553083597</v>
      </c>
      <c r="G206" s="323"/>
    </row>
    <row r="207" spans="1:7" ht="67.5" x14ac:dyDescent="0.25">
      <c r="A207" s="161" t="s">
        <v>989</v>
      </c>
      <c r="B207" s="66" t="s">
        <v>990</v>
      </c>
      <c r="C207" s="100">
        <v>11.11</v>
      </c>
      <c r="D207" s="100">
        <v>51</v>
      </c>
      <c r="E207" s="100">
        <v>38</v>
      </c>
      <c r="F207" s="8">
        <f>+E207/D207*C207</f>
        <v>8.2780392156862739</v>
      </c>
      <c r="G207" s="323"/>
    </row>
    <row r="208" spans="1:7" x14ac:dyDescent="0.25">
      <c r="A208" s="315" t="s">
        <v>991</v>
      </c>
      <c r="B208" s="66" t="s">
        <v>992</v>
      </c>
      <c r="C208" s="100">
        <v>11.11</v>
      </c>
      <c r="D208" s="100">
        <v>290</v>
      </c>
      <c r="E208" s="100">
        <v>294</v>
      </c>
      <c r="F208" s="100">
        <v>11.11</v>
      </c>
      <c r="G208" s="323"/>
    </row>
    <row r="209" spans="1:7" x14ac:dyDescent="0.25">
      <c r="A209" s="315"/>
      <c r="B209" s="66" t="s">
        <v>993</v>
      </c>
      <c r="C209" s="100">
        <v>11.11</v>
      </c>
      <c r="D209" s="100">
        <v>7383</v>
      </c>
      <c r="E209" s="100">
        <v>7419</v>
      </c>
      <c r="F209" s="100">
        <v>11.11</v>
      </c>
      <c r="G209" s="323"/>
    </row>
    <row r="210" spans="1:7" ht="45" x14ac:dyDescent="0.25">
      <c r="A210" s="162" t="s">
        <v>994</v>
      </c>
      <c r="B210" s="66" t="s">
        <v>995</v>
      </c>
      <c r="C210" s="149">
        <v>11.11</v>
      </c>
      <c r="D210" s="150">
        <v>1605</v>
      </c>
      <c r="E210" s="153">
        <v>1628</v>
      </c>
      <c r="F210" s="100">
        <v>11.11</v>
      </c>
      <c r="G210" s="323"/>
    </row>
    <row r="211" spans="1:7" ht="33.75" x14ac:dyDescent="0.25">
      <c r="A211" s="162" t="s">
        <v>996</v>
      </c>
      <c r="B211" s="66" t="s">
        <v>995</v>
      </c>
      <c r="C211" s="100">
        <v>11.11</v>
      </c>
      <c r="D211" s="100">
        <v>287</v>
      </c>
      <c r="E211" s="100">
        <v>443</v>
      </c>
      <c r="F211" s="100">
        <v>11.11</v>
      </c>
      <c r="G211" s="323"/>
    </row>
    <row r="212" spans="1:7" ht="56.25" x14ac:dyDescent="0.25">
      <c r="A212" s="160" t="s">
        <v>997</v>
      </c>
      <c r="B212" s="161" t="s">
        <v>998</v>
      </c>
      <c r="C212" s="100">
        <v>11.11</v>
      </c>
      <c r="D212" s="100">
        <v>111</v>
      </c>
      <c r="E212" s="100">
        <v>139</v>
      </c>
      <c r="F212" s="100">
        <v>11.11</v>
      </c>
      <c r="G212" s="324"/>
    </row>
    <row r="213" spans="1:7" ht="15.75" thickBot="1" x14ac:dyDescent="0.3"/>
    <row r="214" spans="1:7" ht="15.75" thickBot="1" x14ac:dyDescent="0.3">
      <c r="A214" s="338" t="s">
        <v>358</v>
      </c>
      <c r="B214" s="339"/>
      <c r="C214" s="339"/>
      <c r="D214" s="339"/>
      <c r="E214" s="339"/>
      <c r="F214" s="339"/>
      <c r="G214" s="340"/>
    </row>
    <row r="215" spans="1:7" ht="15.75" thickBot="1" x14ac:dyDescent="0.3">
      <c r="A215" s="341" t="s">
        <v>983</v>
      </c>
      <c r="B215" s="342"/>
      <c r="C215" s="342"/>
      <c r="D215" s="342"/>
      <c r="E215" s="342"/>
      <c r="F215" s="343"/>
      <c r="G215" s="344"/>
    </row>
    <row r="216" spans="1:7" ht="15.75" thickBot="1" x14ac:dyDescent="0.3">
      <c r="A216" s="341" t="s">
        <v>20</v>
      </c>
      <c r="B216" s="342"/>
      <c r="C216" s="342"/>
      <c r="D216" s="342"/>
      <c r="E216" s="342"/>
      <c r="F216" s="343"/>
      <c r="G216" s="344"/>
    </row>
    <row r="217" spans="1:7" x14ac:dyDescent="0.25">
      <c r="A217" s="45" t="s">
        <v>360</v>
      </c>
      <c r="B217" s="45" t="s">
        <v>361</v>
      </c>
      <c r="C217" s="45" t="s">
        <v>362</v>
      </c>
      <c r="D217" s="45" t="s">
        <v>363</v>
      </c>
      <c r="E217" s="45" t="s">
        <v>364</v>
      </c>
      <c r="F217" s="46" t="s">
        <v>365</v>
      </c>
      <c r="G217" s="27" t="s">
        <v>366</v>
      </c>
    </row>
    <row r="218" spans="1:7" ht="56.25" x14ac:dyDescent="0.25">
      <c r="A218" s="96" t="s">
        <v>999</v>
      </c>
      <c r="B218" s="163" t="s">
        <v>1000</v>
      </c>
      <c r="C218" s="100">
        <v>5.92</v>
      </c>
      <c r="D218" s="100">
        <v>5</v>
      </c>
      <c r="E218" s="100">
        <v>1</v>
      </c>
      <c r="F218" s="8">
        <f>+E218/D218*C218</f>
        <v>1.1839999999999999</v>
      </c>
      <c r="G218" s="320">
        <f>SUM(F218:F234)</f>
        <v>89.108668918185785</v>
      </c>
    </row>
    <row r="219" spans="1:7" ht="78.75" x14ac:dyDescent="0.25">
      <c r="A219" s="163" t="s">
        <v>1001</v>
      </c>
      <c r="B219" s="163" t="s">
        <v>1002</v>
      </c>
      <c r="C219" s="100">
        <v>5.88</v>
      </c>
      <c r="D219" s="100">
        <v>149</v>
      </c>
      <c r="E219" s="100">
        <v>136</v>
      </c>
      <c r="F219" s="8">
        <f>+E219/D219*C219</f>
        <v>5.3669798657718122</v>
      </c>
      <c r="G219" s="323"/>
    </row>
    <row r="220" spans="1:7" x14ac:dyDescent="0.25">
      <c r="A220" s="329" t="s">
        <v>1003</v>
      </c>
      <c r="B220" s="66" t="s">
        <v>1004</v>
      </c>
      <c r="C220" s="100">
        <v>5.88</v>
      </c>
      <c r="D220" s="100">
        <v>5</v>
      </c>
      <c r="E220" s="100">
        <v>12</v>
      </c>
      <c r="F220" s="100">
        <v>5.88</v>
      </c>
      <c r="G220" s="323"/>
    </row>
    <row r="221" spans="1:7" ht="22.5" x14ac:dyDescent="0.25">
      <c r="A221" s="329"/>
      <c r="B221" s="66" t="s">
        <v>1005</v>
      </c>
      <c r="C221" s="100">
        <v>5.88</v>
      </c>
      <c r="D221" s="100">
        <v>1505</v>
      </c>
      <c r="E221" s="100">
        <v>1583</v>
      </c>
      <c r="F221" s="100">
        <v>5.88</v>
      </c>
      <c r="G221" s="323"/>
    </row>
    <row r="222" spans="1:7" ht="33.75" x14ac:dyDescent="0.25">
      <c r="A222" s="329"/>
      <c r="B222" s="66" t="s">
        <v>1006</v>
      </c>
      <c r="C222" s="100">
        <v>5.88</v>
      </c>
      <c r="D222" s="100">
        <v>407</v>
      </c>
      <c r="E222" s="100">
        <v>378</v>
      </c>
      <c r="F222" s="8">
        <f>+E222/D222*C222</f>
        <v>5.4610319410319415</v>
      </c>
      <c r="G222" s="323"/>
    </row>
    <row r="223" spans="1:7" ht="33.75" x14ac:dyDescent="0.25">
      <c r="A223" s="329"/>
      <c r="B223" s="66" t="s">
        <v>1007</v>
      </c>
      <c r="C223" s="100">
        <v>5.88</v>
      </c>
      <c r="D223" s="100">
        <v>641</v>
      </c>
      <c r="E223" s="100">
        <v>562</v>
      </c>
      <c r="F223" s="8">
        <f t="shared" ref="F223:F228" si="9">+E223/D223*C223</f>
        <v>5.1553198127925111</v>
      </c>
      <c r="G223" s="323"/>
    </row>
    <row r="224" spans="1:7" ht="45" x14ac:dyDescent="0.25">
      <c r="A224" s="66" t="s">
        <v>1008</v>
      </c>
      <c r="B224" s="66" t="s">
        <v>1009</v>
      </c>
      <c r="C224" s="100">
        <v>5.88</v>
      </c>
      <c r="D224" s="100">
        <v>125</v>
      </c>
      <c r="E224" s="100">
        <v>111</v>
      </c>
      <c r="F224" s="8">
        <f t="shared" si="9"/>
        <v>5.2214400000000003</v>
      </c>
      <c r="G224" s="323"/>
    </row>
    <row r="225" spans="1:7" ht="33.75" x14ac:dyDescent="0.25">
      <c r="A225" s="66" t="s">
        <v>1010</v>
      </c>
      <c r="B225" s="66" t="s">
        <v>1009</v>
      </c>
      <c r="C225" s="100">
        <v>5.88</v>
      </c>
      <c r="D225" s="100">
        <v>50</v>
      </c>
      <c r="E225" s="100">
        <v>38</v>
      </c>
      <c r="F225" s="8">
        <f t="shared" si="9"/>
        <v>4.4687999999999999</v>
      </c>
      <c r="G225" s="323"/>
    </row>
    <row r="226" spans="1:7" ht="45" x14ac:dyDescent="0.25">
      <c r="A226" s="161" t="s">
        <v>1011</v>
      </c>
      <c r="B226" s="66" t="s">
        <v>1012</v>
      </c>
      <c r="C226" s="100">
        <v>5.88</v>
      </c>
      <c r="D226" s="100">
        <v>49</v>
      </c>
      <c r="E226" s="100">
        <v>37</v>
      </c>
      <c r="F226" s="8">
        <f t="shared" si="9"/>
        <v>4.4399999999999995</v>
      </c>
      <c r="G226" s="323"/>
    </row>
    <row r="227" spans="1:7" ht="45" x14ac:dyDescent="0.25">
      <c r="A227" s="66" t="s">
        <v>1013</v>
      </c>
      <c r="B227" s="66" t="s">
        <v>1014</v>
      </c>
      <c r="C227" s="100">
        <v>5.88</v>
      </c>
      <c r="D227" s="100">
        <v>188</v>
      </c>
      <c r="E227" s="100">
        <v>168</v>
      </c>
      <c r="F227" s="8">
        <f t="shared" si="9"/>
        <v>5.2544680851063825</v>
      </c>
      <c r="G227" s="323"/>
    </row>
    <row r="228" spans="1:7" x14ac:dyDescent="0.25">
      <c r="A228" s="329" t="s">
        <v>1015</v>
      </c>
      <c r="B228" s="66" t="s">
        <v>1012</v>
      </c>
      <c r="C228" s="100">
        <v>5.88</v>
      </c>
      <c r="D228" s="100">
        <v>163</v>
      </c>
      <c r="E228" s="100">
        <v>163</v>
      </c>
      <c r="F228" s="8">
        <f t="shared" si="9"/>
        <v>5.88</v>
      </c>
      <c r="G228" s="323"/>
    </row>
    <row r="229" spans="1:7" ht="45" x14ac:dyDescent="0.25">
      <c r="A229" s="329"/>
      <c r="B229" s="66" t="s">
        <v>1016</v>
      </c>
      <c r="C229" s="100">
        <v>5.88</v>
      </c>
      <c r="D229" s="100">
        <v>47</v>
      </c>
      <c r="E229" s="100">
        <v>63</v>
      </c>
      <c r="F229" s="100">
        <v>5.88</v>
      </c>
      <c r="G229" s="323"/>
    </row>
    <row r="230" spans="1:7" ht="33.75" x14ac:dyDescent="0.25">
      <c r="A230" s="66" t="s">
        <v>1017</v>
      </c>
      <c r="B230" s="66" t="s">
        <v>1014</v>
      </c>
      <c r="C230" s="100">
        <v>5.88</v>
      </c>
      <c r="D230" s="100">
        <v>2247</v>
      </c>
      <c r="E230" s="100">
        <v>2361</v>
      </c>
      <c r="F230" s="100">
        <v>5.88</v>
      </c>
      <c r="G230" s="323"/>
    </row>
    <row r="231" spans="1:7" ht="22.5" x14ac:dyDescent="0.25">
      <c r="A231" s="66" t="s">
        <v>1018</v>
      </c>
      <c r="B231" s="66" t="s">
        <v>1019</v>
      </c>
      <c r="C231" s="100">
        <v>5.88</v>
      </c>
      <c r="D231" s="100">
        <v>712</v>
      </c>
      <c r="E231" s="100">
        <v>668</v>
      </c>
      <c r="F231" s="8">
        <f>+E231/D231*C231</f>
        <v>5.5166292134831458</v>
      </c>
      <c r="G231" s="323"/>
    </row>
    <row r="232" spans="1:7" ht="33.75" x14ac:dyDescent="0.25">
      <c r="A232" s="66" t="s">
        <v>1020</v>
      </c>
      <c r="B232" s="66" t="s">
        <v>1012</v>
      </c>
      <c r="C232" s="100">
        <v>5.88</v>
      </c>
      <c r="D232" s="100">
        <v>6447</v>
      </c>
      <c r="E232" s="100">
        <v>6524</v>
      </c>
      <c r="F232" s="100">
        <v>5.88</v>
      </c>
      <c r="G232" s="323"/>
    </row>
    <row r="233" spans="1:7" x14ac:dyDescent="0.25">
      <c r="A233" s="329" t="s">
        <v>1021</v>
      </c>
      <c r="B233" s="66" t="s">
        <v>1012</v>
      </c>
      <c r="C233" s="100">
        <v>5.88</v>
      </c>
      <c r="D233" s="100">
        <v>101</v>
      </c>
      <c r="E233" s="100">
        <v>119</v>
      </c>
      <c r="F233" s="100">
        <v>5.88</v>
      </c>
      <c r="G233" s="323"/>
    </row>
    <row r="234" spans="1:7" ht="45" x14ac:dyDescent="0.25">
      <c r="A234" s="329"/>
      <c r="B234" s="66" t="s">
        <v>1022</v>
      </c>
      <c r="C234" s="100">
        <v>5.88</v>
      </c>
      <c r="D234" s="100">
        <v>11</v>
      </c>
      <c r="E234" s="100">
        <v>17</v>
      </c>
      <c r="F234" s="100">
        <v>5.88</v>
      </c>
      <c r="G234" s="324"/>
    </row>
    <row r="236" spans="1:7" ht="30" x14ac:dyDescent="0.25">
      <c r="A236" s="49" t="s">
        <v>389</v>
      </c>
      <c r="B236" s="6" t="s">
        <v>362</v>
      </c>
      <c r="C236" s="6" t="s">
        <v>363</v>
      </c>
      <c r="D236" s="50" t="s">
        <v>390</v>
      </c>
      <c r="E236" s="49" t="s">
        <v>365</v>
      </c>
      <c r="F236" s="356" t="s">
        <v>1023</v>
      </c>
      <c r="G236" s="357"/>
    </row>
    <row r="237" spans="1:7" ht="60" x14ac:dyDescent="0.25">
      <c r="A237" s="61" t="s">
        <v>19</v>
      </c>
      <c r="B237" s="100">
        <v>50</v>
      </c>
      <c r="C237" s="100">
        <v>100</v>
      </c>
      <c r="D237" s="51">
        <f>+G204</f>
        <v>95.342075470994629</v>
      </c>
      <c r="E237" s="8">
        <f>+D237/C237*B237</f>
        <v>47.671037735497315</v>
      </c>
      <c r="F237" s="358">
        <f>SUM(E237:E238)</f>
        <v>92.225372194590207</v>
      </c>
      <c r="G237" s="359"/>
    </row>
    <row r="238" spans="1:7" ht="75" x14ac:dyDescent="0.25">
      <c r="A238" s="61" t="s">
        <v>20</v>
      </c>
      <c r="B238" s="100">
        <v>50</v>
      </c>
      <c r="C238" s="100">
        <v>100</v>
      </c>
      <c r="D238" s="99">
        <f>+G218</f>
        <v>89.108668918185785</v>
      </c>
      <c r="E238" s="8">
        <f>+D238/C238*B238</f>
        <v>44.554334459092892</v>
      </c>
      <c r="F238" s="360"/>
      <c r="G238" s="361"/>
    </row>
    <row r="239" spans="1:7" ht="15.75" thickBot="1" x14ac:dyDescent="0.3"/>
    <row r="240" spans="1:7" ht="15.75" thickBot="1" x14ac:dyDescent="0.3">
      <c r="A240" s="362" t="s">
        <v>358</v>
      </c>
      <c r="B240" s="363"/>
      <c r="C240" s="363"/>
      <c r="D240" s="363"/>
      <c r="E240" s="363"/>
      <c r="F240" s="363"/>
      <c r="G240" s="364"/>
    </row>
    <row r="241" spans="1:7" ht="15.75" thickBot="1" x14ac:dyDescent="0.3">
      <c r="A241" s="365" t="s">
        <v>1024</v>
      </c>
      <c r="B241" s="366"/>
      <c r="C241" s="366"/>
      <c r="D241" s="366"/>
      <c r="E241" s="366"/>
      <c r="F241" s="367"/>
      <c r="G241" s="368"/>
    </row>
    <row r="242" spans="1:7" ht="15.75" thickBot="1" x14ac:dyDescent="0.3">
      <c r="A242" s="365" t="s">
        <v>18</v>
      </c>
      <c r="B242" s="366"/>
      <c r="C242" s="366"/>
      <c r="D242" s="366"/>
      <c r="E242" s="366"/>
      <c r="F242" s="367"/>
      <c r="G242" s="368"/>
    </row>
    <row r="243" spans="1:7" x14ac:dyDescent="0.25">
      <c r="A243" s="45" t="s">
        <v>360</v>
      </c>
      <c r="B243" s="45" t="s">
        <v>361</v>
      </c>
      <c r="C243" s="45" t="s">
        <v>362</v>
      </c>
      <c r="D243" s="45" t="s">
        <v>363</v>
      </c>
      <c r="E243" s="45" t="s">
        <v>364</v>
      </c>
      <c r="F243" s="46" t="s">
        <v>365</v>
      </c>
      <c r="G243" s="27" t="s">
        <v>366</v>
      </c>
    </row>
    <row r="244" spans="1:7" ht="22.5" x14ac:dyDescent="0.25">
      <c r="A244" s="319" t="s">
        <v>1025</v>
      </c>
      <c r="B244" s="76" t="s">
        <v>1026</v>
      </c>
      <c r="C244" s="100">
        <v>25</v>
      </c>
      <c r="D244" s="100">
        <v>1122</v>
      </c>
      <c r="E244" s="100">
        <v>1098</v>
      </c>
      <c r="F244" s="8">
        <f>+E244/D244*C244</f>
        <v>24.46524064171123</v>
      </c>
      <c r="G244" s="345">
        <f>SUM(F244:F247)</f>
        <v>98.001276677747271</v>
      </c>
    </row>
    <row r="245" spans="1:7" ht="22.5" x14ac:dyDescent="0.25">
      <c r="A245" s="319"/>
      <c r="B245" s="76" t="s">
        <v>1027</v>
      </c>
      <c r="C245" s="100">
        <v>25</v>
      </c>
      <c r="D245" s="100">
        <v>4782</v>
      </c>
      <c r="E245" s="100">
        <v>5096</v>
      </c>
      <c r="F245" s="100">
        <v>25</v>
      </c>
      <c r="G245" s="321"/>
    </row>
    <row r="246" spans="1:7" ht="33.75" x14ac:dyDescent="0.25">
      <c r="A246" s="76" t="s">
        <v>1028</v>
      </c>
      <c r="B246" s="76" t="s">
        <v>1029</v>
      </c>
      <c r="C246" s="100">
        <v>25</v>
      </c>
      <c r="D246" s="100">
        <v>80</v>
      </c>
      <c r="E246" s="100">
        <v>1606</v>
      </c>
      <c r="F246" s="100">
        <v>25</v>
      </c>
      <c r="G246" s="321"/>
    </row>
    <row r="247" spans="1:7" ht="22.5" x14ac:dyDescent="0.25">
      <c r="A247" s="76" t="s">
        <v>1030</v>
      </c>
      <c r="B247" s="76" t="s">
        <v>1031</v>
      </c>
      <c r="C247" s="100">
        <v>25</v>
      </c>
      <c r="D247" s="100">
        <v>444</v>
      </c>
      <c r="E247" s="100">
        <v>418</v>
      </c>
      <c r="F247" s="99">
        <f>+E247/D247*C247</f>
        <v>23.536036036036037</v>
      </c>
      <c r="G247" s="322"/>
    </row>
    <row r="248" spans="1:7" ht="15.75" thickBot="1" x14ac:dyDescent="0.3"/>
    <row r="249" spans="1:7" ht="15.75" thickBot="1" x14ac:dyDescent="0.3">
      <c r="A249" s="346" t="s">
        <v>1032</v>
      </c>
      <c r="B249" s="347"/>
      <c r="C249" s="347"/>
      <c r="D249" s="347"/>
      <c r="E249" s="347"/>
      <c r="F249" s="347"/>
      <c r="G249" s="348"/>
    </row>
    <row r="250" spans="1:7" ht="30" x14ac:dyDescent="0.25">
      <c r="A250" s="349" t="s">
        <v>509</v>
      </c>
      <c r="B250" s="350"/>
      <c r="C250" s="94" t="s">
        <v>134</v>
      </c>
      <c r="D250" s="94" t="s">
        <v>510</v>
      </c>
      <c r="E250" s="94" t="s">
        <v>511</v>
      </c>
      <c r="F250" s="101" t="s">
        <v>512</v>
      </c>
      <c r="G250" s="71" t="s">
        <v>1033</v>
      </c>
    </row>
    <row r="251" spans="1:7" x14ac:dyDescent="0.25">
      <c r="A251" s="351" t="s">
        <v>8</v>
      </c>
      <c r="B251" s="352"/>
      <c r="C251" s="100">
        <v>34</v>
      </c>
      <c r="D251" s="100">
        <v>100</v>
      </c>
      <c r="E251" s="51">
        <f>+F192</f>
        <v>90.648013398522892</v>
      </c>
      <c r="F251" s="99">
        <f>+E251*C251/D251</f>
        <v>30.82032455549778</v>
      </c>
      <c r="G251" s="353">
        <f>SUM(F251:F253)</f>
        <v>93.595118683369151</v>
      </c>
    </row>
    <row r="252" spans="1:7" ht="30" customHeight="1" x14ac:dyDescent="0.25">
      <c r="A252" s="354" t="s">
        <v>983</v>
      </c>
      <c r="B252" s="355"/>
      <c r="C252" s="100">
        <v>33</v>
      </c>
      <c r="D252" s="100">
        <v>100</v>
      </c>
      <c r="E252" s="95">
        <f>+F237</f>
        <v>92.225372194590207</v>
      </c>
      <c r="F252" s="99">
        <f t="shared" ref="F252:F253" si="10">+E252*C252/D252</f>
        <v>30.434372824214769</v>
      </c>
      <c r="G252" s="353"/>
    </row>
    <row r="253" spans="1:7" x14ac:dyDescent="0.25">
      <c r="A253" s="354" t="s">
        <v>1024</v>
      </c>
      <c r="B253" s="355"/>
      <c r="C253" s="100">
        <v>33</v>
      </c>
      <c r="D253" s="100">
        <v>100</v>
      </c>
      <c r="E253" s="95">
        <f>+G244</f>
        <v>98.001276677747271</v>
      </c>
      <c r="F253" s="99">
        <f t="shared" si="10"/>
        <v>32.340421303656598</v>
      </c>
      <c r="G253" s="353"/>
    </row>
  </sheetData>
  <mergeCells count="111">
    <mergeCell ref="A244:A245"/>
    <mergeCell ref="G244:G247"/>
    <mergeCell ref="A249:G249"/>
    <mergeCell ref="A250:B250"/>
    <mergeCell ref="A251:B251"/>
    <mergeCell ref="G251:G253"/>
    <mergeCell ref="A252:B252"/>
    <mergeCell ref="A253:B253"/>
    <mergeCell ref="F236:G236"/>
    <mergeCell ref="F237:G238"/>
    <mergeCell ref="A240:G240"/>
    <mergeCell ref="A241:G241"/>
    <mergeCell ref="A242:G242"/>
    <mergeCell ref="A214:G214"/>
    <mergeCell ref="A215:G215"/>
    <mergeCell ref="A216:G216"/>
    <mergeCell ref="G218:G234"/>
    <mergeCell ref="A220:A223"/>
    <mergeCell ref="A228:A229"/>
    <mergeCell ref="A233:A234"/>
    <mergeCell ref="A200:G200"/>
    <mergeCell ref="A201:G201"/>
    <mergeCell ref="A202:G202"/>
    <mergeCell ref="G204:G212"/>
    <mergeCell ref="A208:A209"/>
    <mergeCell ref="A183:A185"/>
    <mergeCell ref="A186:A187"/>
    <mergeCell ref="A188:A189"/>
    <mergeCell ref="F191:G191"/>
    <mergeCell ref="F192:G198"/>
    <mergeCell ref="A164:A166"/>
    <mergeCell ref="A167:A168"/>
    <mergeCell ref="A172:A173"/>
    <mergeCell ref="A178:A179"/>
    <mergeCell ref="A180:A181"/>
    <mergeCell ref="G162:G189"/>
    <mergeCell ref="A153:A154"/>
    <mergeCell ref="A155:A156"/>
    <mergeCell ref="A111:A112"/>
    <mergeCell ref="G111:G144"/>
    <mergeCell ref="A113:A114"/>
    <mergeCell ref="A115:A116"/>
    <mergeCell ref="A117:A118"/>
    <mergeCell ref="A119:A120"/>
    <mergeCell ref="A121:A122"/>
    <mergeCell ref="A123:A124"/>
    <mergeCell ref="A125:A127"/>
    <mergeCell ref="A128:A131"/>
    <mergeCell ref="A135:A136"/>
    <mergeCell ref="A137:A138"/>
    <mergeCell ref="A143:A144"/>
    <mergeCell ref="A64:A68"/>
    <mergeCell ref="A69:A72"/>
    <mergeCell ref="A73:A74"/>
    <mergeCell ref="A75:A76"/>
    <mergeCell ref="A77:A78"/>
    <mergeCell ref="A26:G26"/>
    <mergeCell ref="A27:G27"/>
    <mergeCell ref="A28:G28"/>
    <mergeCell ref="A30:A31"/>
    <mergeCell ref="G30:G53"/>
    <mergeCell ref="A33:A36"/>
    <mergeCell ref="A37:A38"/>
    <mergeCell ref="A39:A40"/>
    <mergeCell ref="A41:A43"/>
    <mergeCell ref="A44:A47"/>
    <mergeCell ref="A48:A49"/>
    <mergeCell ref="A50:A51"/>
    <mergeCell ref="A52:A53"/>
    <mergeCell ref="G59:G78"/>
    <mergeCell ref="A55:G55"/>
    <mergeCell ref="A56:G56"/>
    <mergeCell ref="A57:G57"/>
    <mergeCell ref="A59:A61"/>
    <mergeCell ref="A62:A63"/>
    <mergeCell ref="A1:G1"/>
    <mergeCell ref="A2:G2"/>
    <mergeCell ref="A3:G3"/>
    <mergeCell ref="A5:A7"/>
    <mergeCell ref="G5:G24"/>
    <mergeCell ref="A8:A10"/>
    <mergeCell ref="A11:A12"/>
    <mergeCell ref="A13:A15"/>
    <mergeCell ref="A16:A17"/>
    <mergeCell ref="A18:A19"/>
    <mergeCell ref="A20:A21"/>
    <mergeCell ref="A23:A24"/>
    <mergeCell ref="A158:G158"/>
    <mergeCell ref="A159:G159"/>
    <mergeCell ref="A160:G160"/>
    <mergeCell ref="A80:G80"/>
    <mergeCell ref="A81:G81"/>
    <mergeCell ref="A82:G82"/>
    <mergeCell ref="A84:A85"/>
    <mergeCell ref="G84:G105"/>
    <mergeCell ref="A86:A87"/>
    <mergeCell ref="A88:A89"/>
    <mergeCell ref="A101:A103"/>
    <mergeCell ref="A104:A105"/>
    <mergeCell ref="A107:G107"/>
    <mergeCell ref="A108:G108"/>
    <mergeCell ref="A109:G109"/>
    <mergeCell ref="A90:A91"/>
    <mergeCell ref="A92:A93"/>
    <mergeCell ref="A94:A95"/>
    <mergeCell ref="A96:A98"/>
    <mergeCell ref="A99:A100"/>
    <mergeCell ref="A146:G146"/>
    <mergeCell ref="A147:G147"/>
    <mergeCell ref="A148:G148"/>
    <mergeCell ref="G150:G156"/>
  </mergeCells>
  <conditionalFormatting sqref="D8:E17 E18:E19">
    <cfRule type="cellIs" dxfId="34" priority="17" operator="equal">
      <formula>0</formula>
    </cfRule>
  </conditionalFormatting>
  <conditionalFormatting sqref="D5:E7">
    <cfRule type="cellIs" dxfId="33" priority="16" operator="equal">
      <formula>0</formula>
    </cfRule>
  </conditionalFormatting>
  <conditionalFormatting sqref="D20:E21">
    <cfRule type="cellIs" dxfId="32" priority="15" operator="equal">
      <formula>0</formula>
    </cfRule>
  </conditionalFormatting>
  <conditionalFormatting sqref="D22:E22">
    <cfRule type="cellIs" dxfId="31" priority="14" operator="equal">
      <formula>0</formula>
    </cfRule>
  </conditionalFormatting>
  <conditionalFormatting sqref="B64:B67">
    <cfRule type="cellIs" dxfId="30" priority="13" operator="equal">
      <formula>0</formula>
    </cfRule>
  </conditionalFormatting>
  <conditionalFormatting sqref="B68">
    <cfRule type="cellIs" dxfId="29" priority="12" operator="equal">
      <formula>0</formula>
    </cfRule>
  </conditionalFormatting>
  <conditionalFormatting sqref="B69:B72">
    <cfRule type="cellIs" dxfId="28" priority="11" operator="equal">
      <formula>0</formula>
    </cfRule>
  </conditionalFormatting>
  <conditionalFormatting sqref="D111:D144">
    <cfRule type="cellIs" dxfId="27" priority="10" operator="equal">
      <formula>0</formula>
    </cfRule>
  </conditionalFormatting>
  <conditionalFormatting sqref="D167:D168">
    <cfRule type="cellIs" dxfId="26" priority="9" operator="equal">
      <formula>0</formula>
    </cfRule>
  </conditionalFormatting>
  <conditionalFormatting sqref="A207">
    <cfRule type="cellIs" dxfId="25" priority="8" operator="equal">
      <formula>0</formula>
    </cfRule>
  </conditionalFormatting>
  <conditionalFormatting sqref="A210">
    <cfRule type="cellIs" dxfId="24" priority="7" operator="equal">
      <formula>0</formula>
    </cfRule>
  </conditionalFormatting>
  <conditionalFormatting sqref="B212">
    <cfRule type="cellIs" dxfId="23" priority="6" operator="equal">
      <formula>0</formula>
    </cfRule>
  </conditionalFormatting>
  <conditionalFormatting sqref="D210">
    <cfRule type="cellIs" dxfId="22" priority="5" operator="equal">
      <formula>0</formula>
    </cfRule>
  </conditionalFormatting>
  <conditionalFormatting sqref="D18:D19">
    <cfRule type="cellIs" dxfId="21" priority="4" operator="equal">
      <formula>0</formula>
    </cfRule>
  </conditionalFormatting>
  <conditionalFormatting sqref="D30:D53">
    <cfRule type="cellIs" dxfId="20" priority="3" operator="equal">
      <formula>0</formula>
    </cfRule>
  </conditionalFormatting>
  <conditionalFormatting sqref="D101">
    <cfRule type="cellIs" dxfId="19" priority="2" operator="equal">
      <formula>0</formula>
    </cfRule>
  </conditionalFormatting>
  <conditionalFormatting sqref="E210">
    <cfRule type="cellIs" dxfId="18" priority="1" operator="equal">
      <formula>0</formula>
    </cfRule>
  </conditionalFormatting>
  <dataValidations count="1">
    <dataValidation type="decimal" allowBlank="1" showInputMessage="1" showErrorMessage="1" sqref="B38 B34:B35 B60:B61">
      <formula1>0</formula1>
      <formula2>9999999999</formula2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9" workbookViewId="0">
      <selection activeCell="G53" sqref="G53"/>
    </sheetView>
  </sheetViews>
  <sheetFormatPr baseColWidth="10" defaultRowHeight="15" x14ac:dyDescent="0.25"/>
  <cols>
    <col min="1" max="1" width="18.42578125" style="112" customWidth="1"/>
    <col min="2" max="2" width="18.7109375" style="112" customWidth="1"/>
    <col min="3" max="3" width="15.7109375" style="112" customWidth="1"/>
    <col min="4" max="4" width="11.42578125" style="112"/>
    <col min="5" max="5" width="15.140625" style="112" customWidth="1"/>
    <col min="6" max="6" width="17.140625" style="112" customWidth="1"/>
    <col min="7" max="7" width="27.140625" style="112" customWidth="1"/>
    <col min="8" max="16384" width="11.42578125" style="112"/>
  </cols>
  <sheetData>
    <row r="1" spans="1:7" ht="15.75" thickBot="1" x14ac:dyDescent="0.3">
      <c r="A1" s="362" t="s">
        <v>1034</v>
      </c>
      <c r="B1" s="363"/>
      <c r="C1" s="363"/>
      <c r="D1" s="363"/>
      <c r="E1" s="363"/>
      <c r="F1" s="363"/>
      <c r="G1" s="364"/>
    </row>
    <row r="2" spans="1:7" ht="15.75" thickBot="1" x14ac:dyDescent="0.3">
      <c r="A2" s="365" t="s">
        <v>1034</v>
      </c>
      <c r="B2" s="366"/>
      <c r="C2" s="366"/>
      <c r="D2" s="366"/>
      <c r="E2" s="366"/>
      <c r="F2" s="367"/>
      <c r="G2" s="368"/>
    </row>
    <row r="3" spans="1:7" ht="15.75" thickBot="1" x14ac:dyDescent="0.3">
      <c r="A3" s="365" t="s">
        <v>1075</v>
      </c>
      <c r="B3" s="366"/>
      <c r="C3" s="366"/>
      <c r="D3" s="366"/>
      <c r="E3" s="366"/>
      <c r="F3" s="367"/>
      <c r="G3" s="368"/>
    </row>
    <row r="4" spans="1:7" ht="45" x14ac:dyDescent="0.25">
      <c r="A4" s="204" t="s">
        <v>360</v>
      </c>
      <c r="B4" s="204" t="s">
        <v>361</v>
      </c>
      <c r="C4" s="204" t="s">
        <v>362</v>
      </c>
      <c r="D4" s="204" t="s">
        <v>363</v>
      </c>
      <c r="E4" s="204" t="s">
        <v>364</v>
      </c>
      <c r="F4" s="208" t="s">
        <v>365</v>
      </c>
      <c r="G4" s="200" t="s">
        <v>1076</v>
      </c>
    </row>
    <row r="5" spans="1:7" ht="45" x14ac:dyDescent="0.25">
      <c r="A5" s="553" t="s">
        <v>29</v>
      </c>
      <c r="B5" s="206" t="s">
        <v>58</v>
      </c>
      <c r="C5" s="208">
        <v>4.66</v>
      </c>
      <c r="D5" s="22">
        <v>1</v>
      </c>
      <c r="E5" s="102">
        <v>1</v>
      </c>
      <c r="F5" s="208">
        <f>+E5/D5*C5</f>
        <v>4.66</v>
      </c>
      <c r="G5" s="386">
        <f>SUM(F5:F26)</f>
        <v>97.730000000000032</v>
      </c>
    </row>
    <row r="6" spans="1:7" ht="22.5" x14ac:dyDescent="0.25">
      <c r="A6" s="553"/>
      <c r="B6" s="206" t="s">
        <v>59</v>
      </c>
      <c r="C6" s="208">
        <v>4.54</v>
      </c>
      <c r="D6" s="22">
        <v>1</v>
      </c>
      <c r="E6" s="102">
        <v>1</v>
      </c>
      <c r="F6" s="208">
        <f t="shared" ref="F6:F21" si="0">+E6/D6*C6</f>
        <v>4.54</v>
      </c>
      <c r="G6" s="321"/>
    </row>
    <row r="7" spans="1:7" ht="45" x14ac:dyDescent="0.25">
      <c r="A7" s="209" t="s">
        <v>30</v>
      </c>
      <c r="B7" s="206" t="s">
        <v>60</v>
      </c>
      <c r="C7" s="208">
        <v>4.54</v>
      </c>
      <c r="D7" s="22">
        <v>1</v>
      </c>
      <c r="E7" s="102">
        <v>1</v>
      </c>
      <c r="F7" s="208">
        <f t="shared" si="0"/>
        <v>4.54</v>
      </c>
      <c r="G7" s="321"/>
    </row>
    <row r="8" spans="1:7" ht="45" x14ac:dyDescent="0.25">
      <c r="A8" s="209" t="s">
        <v>31</v>
      </c>
      <c r="B8" s="209" t="s">
        <v>61</v>
      </c>
      <c r="C8" s="208">
        <v>4.54</v>
      </c>
      <c r="D8" s="22">
        <v>1</v>
      </c>
      <c r="E8" s="102">
        <v>1</v>
      </c>
      <c r="F8" s="208">
        <f t="shared" si="0"/>
        <v>4.54</v>
      </c>
      <c r="G8" s="321"/>
    </row>
    <row r="9" spans="1:7" ht="45" x14ac:dyDescent="0.25">
      <c r="A9" s="209" t="s">
        <v>32</v>
      </c>
      <c r="B9" s="209" t="s">
        <v>62</v>
      </c>
      <c r="C9" s="208">
        <v>4.54</v>
      </c>
      <c r="D9" s="22">
        <v>4</v>
      </c>
      <c r="E9" s="102">
        <v>4</v>
      </c>
      <c r="F9" s="208">
        <f t="shared" si="0"/>
        <v>4.54</v>
      </c>
      <c r="G9" s="321"/>
    </row>
    <row r="10" spans="1:7" ht="67.5" x14ac:dyDescent="0.25">
      <c r="A10" s="209" t="s">
        <v>33</v>
      </c>
      <c r="B10" s="209" t="s">
        <v>63</v>
      </c>
      <c r="C10" s="208">
        <v>4.54</v>
      </c>
      <c r="D10" s="22">
        <v>1</v>
      </c>
      <c r="E10" s="102">
        <v>1</v>
      </c>
      <c r="F10" s="208">
        <f>+E10/D10*C10</f>
        <v>4.54</v>
      </c>
      <c r="G10" s="321"/>
    </row>
    <row r="11" spans="1:7" ht="56.25" x14ac:dyDescent="0.25">
      <c r="A11" s="209" t="s">
        <v>34</v>
      </c>
      <c r="B11" s="209" t="s">
        <v>64</v>
      </c>
      <c r="C11" s="208">
        <v>4.54</v>
      </c>
      <c r="D11" s="22">
        <v>1</v>
      </c>
      <c r="E11" s="102">
        <v>1</v>
      </c>
      <c r="F11" s="208">
        <f t="shared" si="0"/>
        <v>4.54</v>
      </c>
      <c r="G11" s="321"/>
    </row>
    <row r="12" spans="1:7" ht="33.75" x14ac:dyDescent="0.25">
      <c r="A12" s="209" t="s">
        <v>35</v>
      </c>
      <c r="B12" s="209" t="s">
        <v>65</v>
      </c>
      <c r="C12" s="208">
        <v>4.54</v>
      </c>
      <c r="D12" s="22">
        <v>1</v>
      </c>
      <c r="E12" s="102">
        <v>1</v>
      </c>
      <c r="F12" s="208">
        <f t="shared" si="0"/>
        <v>4.54</v>
      </c>
      <c r="G12" s="321"/>
    </row>
    <row r="13" spans="1:7" ht="33.75" x14ac:dyDescent="0.25">
      <c r="A13" s="209" t="s">
        <v>36</v>
      </c>
      <c r="B13" s="209" t="s">
        <v>66</v>
      </c>
      <c r="C13" s="208">
        <v>4.54</v>
      </c>
      <c r="D13" s="22">
        <v>1</v>
      </c>
      <c r="E13" s="102">
        <v>1</v>
      </c>
      <c r="F13" s="208">
        <f>+E13/D13*C13</f>
        <v>4.54</v>
      </c>
      <c r="G13" s="321"/>
    </row>
    <row r="14" spans="1:7" ht="33.75" x14ac:dyDescent="0.25">
      <c r="A14" s="209" t="s">
        <v>37</v>
      </c>
      <c r="B14" s="209" t="s">
        <v>67</v>
      </c>
      <c r="C14" s="208">
        <v>4.54</v>
      </c>
      <c r="D14" s="22">
        <v>1</v>
      </c>
      <c r="E14" s="102">
        <v>1</v>
      </c>
      <c r="F14" s="208">
        <f t="shared" si="0"/>
        <v>4.54</v>
      </c>
      <c r="G14" s="321"/>
    </row>
    <row r="15" spans="1:7" ht="33.75" x14ac:dyDescent="0.25">
      <c r="A15" s="553" t="s">
        <v>38</v>
      </c>
      <c r="B15" s="209" t="s">
        <v>68</v>
      </c>
      <c r="C15" s="208">
        <v>4.54</v>
      </c>
      <c r="D15" s="22">
        <v>1</v>
      </c>
      <c r="E15" s="102">
        <v>1</v>
      </c>
      <c r="F15" s="208">
        <f t="shared" si="0"/>
        <v>4.54</v>
      </c>
      <c r="G15" s="321"/>
    </row>
    <row r="16" spans="1:7" ht="33.75" x14ac:dyDescent="0.25">
      <c r="A16" s="553"/>
      <c r="B16" s="209" t="s">
        <v>69</v>
      </c>
      <c r="C16" s="208">
        <v>4.54</v>
      </c>
      <c r="D16" s="22">
        <v>1</v>
      </c>
      <c r="E16" s="6">
        <v>1</v>
      </c>
      <c r="F16" s="208">
        <f t="shared" si="0"/>
        <v>4.54</v>
      </c>
      <c r="G16" s="321"/>
    </row>
    <row r="17" spans="1:7" ht="33.75" x14ac:dyDescent="0.25">
      <c r="A17" s="553"/>
      <c r="B17" s="209" t="s">
        <v>70</v>
      </c>
      <c r="C17" s="208">
        <v>4.54</v>
      </c>
      <c r="D17" s="22">
        <v>4</v>
      </c>
      <c r="E17" s="6">
        <v>4</v>
      </c>
      <c r="F17" s="208">
        <f>+E17/D17*C17</f>
        <v>4.54</v>
      </c>
      <c r="G17" s="321"/>
    </row>
    <row r="18" spans="1:7" ht="22.5" x14ac:dyDescent="0.25">
      <c r="A18" s="209" t="s">
        <v>41</v>
      </c>
      <c r="B18" s="209" t="s">
        <v>75</v>
      </c>
      <c r="C18" s="208">
        <v>4.54</v>
      </c>
      <c r="D18" s="211">
        <v>10</v>
      </c>
      <c r="E18" s="6">
        <v>10</v>
      </c>
      <c r="F18" s="208">
        <f t="shared" si="0"/>
        <v>4.54</v>
      </c>
      <c r="G18" s="321"/>
    </row>
    <row r="19" spans="1:7" ht="45.75" x14ac:dyDescent="0.25">
      <c r="A19" s="212" t="s">
        <v>42</v>
      </c>
      <c r="B19" s="212" t="s">
        <v>78</v>
      </c>
      <c r="C19" s="208">
        <v>4.54</v>
      </c>
      <c r="D19" s="22">
        <v>2</v>
      </c>
      <c r="E19" s="6">
        <v>2</v>
      </c>
      <c r="F19" s="208">
        <f t="shared" si="0"/>
        <v>4.54</v>
      </c>
      <c r="G19" s="321"/>
    </row>
    <row r="20" spans="1:7" ht="45" x14ac:dyDescent="0.25">
      <c r="A20" s="209" t="s">
        <v>44</v>
      </c>
      <c r="B20" s="209" t="s">
        <v>79</v>
      </c>
      <c r="C20" s="208">
        <v>4.54</v>
      </c>
      <c r="D20" s="199">
        <v>100</v>
      </c>
      <c r="E20" s="213">
        <v>100</v>
      </c>
      <c r="F20" s="208">
        <f>+E20/D20*C20</f>
        <v>4.54</v>
      </c>
      <c r="G20" s="321"/>
    </row>
    <row r="21" spans="1:7" ht="33.75" x14ac:dyDescent="0.25">
      <c r="A21" s="553" t="s">
        <v>43</v>
      </c>
      <c r="B21" s="209" t="s">
        <v>117</v>
      </c>
      <c r="C21" s="208">
        <v>4.54</v>
      </c>
      <c r="D21" s="22">
        <v>52</v>
      </c>
      <c r="E21" s="6">
        <v>52</v>
      </c>
      <c r="F21" s="208">
        <f t="shared" si="0"/>
        <v>4.54</v>
      </c>
      <c r="G21" s="321"/>
    </row>
    <row r="22" spans="1:7" ht="22.5" x14ac:dyDescent="0.25">
      <c r="A22" s="553"/>
      <c r="B22" s="209" t="s">
        <v>80</v>
      </c>
      <c r="C22" s="208">
        <v>4.54</v>
      </c>
      <c r="D22" s="199">
        <v>88</v>
      </c>
      <c r="E22" s="213">
        <v>90</v>
      </c>
      <c r="F22" s="208">
        <v>4.54</v>
      </c>
      <c r="G22" s="321"/>
    </row>
    <row r="23" spans="1:7" ht="33.75" x14ac:dyDescent="0.25">
      <c r="A23" s="209" t="s">
        <v>45</v>
      </c>
      <c r="B23" s="209" t="s">
        <v>81</v>
      </c>
      <c r="C23" s="208">
        <v>4.54</v>
      </c>
      <c r="D23" s="22">
        <v>4</v>
      </c>
      <c r="E23" s="6">
        <v>2</v>
      </c>
      <c r="F23" s="208">
        <f>+E23/D23*C23</f>
        <v>2.27</v>
      </c>
      <c r="G23" s="321"/>
    </row>
    <row r="24" spans="1:7" ht="33.75" x14ac:dyDescent="0.25">
      <c r="A24" s="553" t="s">
        <v>47</v>
      </c>
      <c r="B24" s="209" t="s">
        <v>83</v>
      </c>
      <c r="C24" s="208">
        <v>4.54</v>
      </c>
      <c r="D24" s="22">
        <v>1</v>
      </c>
      <c r="E24" s="6">
        <v>1</v>
      </c>
      <c r="F24" s="208">
        <f t="shared" ref="F24:F26" si="1">+E24/D24*C24</f>
        <v>4.54</v>
      </c>
      <c r="G24" s="321"/>
    </row>
    <row r="25" spans="1:7" ht="45" x14ac:dyDescent="0.25">
      <c r="A25" s="553"/>
      <c r="B25" s="209" t="s">
        <v>84</v>
      </c>
      <c r="C25" s="208">
        <v>4.54</v>
      </c>
      <c r="D25" s="22">
        <v>3</v>
      </c>
      <c r="E25" s="6">
        <v>3</v>
      </c>
      <c r="F25" s="208">
        <f t="shared" si="1"/>
        <v>4.54</v>
      </c>
      <c r="G25" s="321"/>
    </row>
    <row r="26" spans="1:7" ht="45.75" thickBot="1" x14ac:dyDescent="0.3">
      <c r="A26" s="209" t="s">
        <v>48</v>
      </c>
      <c r="B26" s="206" t="s">
        <v>85</v>
      </c>
      <c r="C26" s="208">
        <v>4.54</v>
      </c>
      <c r="D26" s="199">
        <v>100</v>
      </c>
      <c r="E26" s="213">
        <v>100</v>
      </c>
      <c r="F26" s="208">
        <f t="shared" si="1"/>
        <v>4.54</v>
      </c>
      <c r="G26" s="322"/>
    </row>
    <row r="27" spans="1:7" ht="15.75" thickBot="1" x14ac:dyDescent="0.3">
      <c r="A27" s="362" t="s">
        <v>1034</v>
      </c>
      <c r="B27" s="363"/>
      <c r="C27" s="363"/>
      <c r="D27" s="363"/>
      <c r="E27" s="363"/>
      <c r="F27" s="363"/>
      <c r="G27" s="364"/>
    </row>
    <row r="28" spans="1:7" ht="15.75" thickBot="1" x14ac:dyDescent="0.3">
      <c r="A28" s="365" t="s">
        <v>1034</v>
      </c>
      <c r="B28" s="366"/>
      <c r="C28" s="366"/>
      <c r="D28" s="366"/>
      <c r="E28" s="366"/>
      <c r="F28" s="367"/>
      <c r="G28" s="368"/>
    </row>
    <row r="29" spans="1:7" ht="15.75" thickBot="1" x14ac:dyDescent="0.3">
      <c r="A29" s="365" t="s">
        <v>1077</v>
      </c>
      <c r="B29" s="366"/>
      <c r="C29" s="366"/>
      <c r="D29" s="366"/>
      <c r="E29" s="366"/>
      <c r="F29" s="367"/>
      <c r="G29" s="368"/>
    </row>
    <row r="30" spans="1:7" ht="30" x14ac:dyDescent="0.25">
      <c r="A30" s="204" t="s">
        <v>360</v>
      </c>
      <c r="B30" s="204" t="s">
        <v>361</v>
      </c>
      <c r="C30" s="204" t="s">
        <v>362</v>
      </c>
      <c r="D30" s="204" t="s">
        <v>363</v>
      </c>
      <c r="E30" s="204" t="s">
        <v>364</v>
      </c>
      <c r="F30" s="208" t="s">
        <v>365</v>
      </c>
      <c r="G30" s="200" t="s">
        <v>1078</v>
      </c>
    </row>
    <row r="31" spans="1:7" ht="90" x14ac:dyDescent="0.25">
      <c r="A31" s="210" t="s">
        <v>21</v>
      </c>
      <c r="B31" s="214" t="s">
        <v>49</v>
      </c>
      <c r="C31" s="208">
        <v>11.12</v>
      </c>
      <c r="D31" s="21">
        <v>1</v>
      </c>
      <c r="E31" s="102">
        <v>1</v>
      </c>
      <c r="F31" s="208">
        <f>+E31/D31*C31</f>
        <v>11.12</v>
      </c>
      <c r="G31" s="386">
        <f>SUM(F31:F39)</f>
        <v>99.999999999999986</v>
      </c>
    </row>
    <row r="32" spans="1:7" ht="22.5" x14ac:dyDescent="0.25">
      <c r="A32" s="551" t="s">
        <v>22</v>
      </c>
      <c r="B32" s="214" t="s">
        <v>50</v>
      </c>
      <c r="C32" s="208">
        <v>11.11</v>
      </c>
      <c r="D32" s="21">
        <v>1</v>
      </c>
      <c r="E32" s="102">
        <v>1</v>
      </c>
      <c r="F32" s="208">
        <f t="shared" ref="F32:F39" si="2">+E32/D32*C32</f>
        <v>11.11</v>
      </c>
      <c r="G32" s="321"/>
    </row>
    <row r="33" spans="1:7" ht="22.5" x14ac:dyDescent="0.25">
      <c r="A33" s="552"/>
      <c r="B33" s="214" t="s">
        <v>51</v>
      </c>
      <c r="C33" s="208">
        <v>11.11</v>
      </c>
      <c r="D33" s="21">
        <v>4</v>
      </c>
      <c r="E33" s="102">
        <v>4</v>
      </c>
      <c r="F33" s="208">
        <f t="shared" si="2"/>
        <v>11.11</v>
      </c>
      <c r="G33" s="321"/>
    </row>
    <row r="34" spans="1:7" ht="112.5" x14ac:dyDescent="0.25">
      <c r="A34" s="215" t="s">
        <v>23</v>
      </c>
      <c r="B34" s="214" t="s">
        <v>52</v>
      </c>
      <c r="C34" s="208">
        <v>11.11</v>
      </c>
      <c r="D34" s="21">
        <v>12</v>
      </c>
      <c r="E34" s="102">
        <v>12</v>
      </c>
      <c r="F34" s="208">
        <f t="shared" si="2"/>
        <v>11.11</v>
      </c>
      <c r="G34" s="321"/>
    </row>
    <row r="35" spans="1:7" ht="112.5" x14ac:dyDescent="0.25">
      <c r="A35" s="215" t="s">
        <v>24</v>
      </c>
      <c r="B35" s="214" t="s">
        <v>53</v>
      </c>
      <c r="C35" s="208">
        <v>11.11</v>
      </c>
      <c r="D35" s="21">
        <v>1</v>
      </c>
      <c r="E35" s="102">
        <v>1</v>
      </c>
      <c r="F35" s="208">
        <f t="shared" si="2"/>
        <v>11.11</v>
      </c>
      <c r="G35" s="321"/>
    </row>
    <row r="36" spans="1:7" ht="56.25" x14ac:dyDescent="0.25">
      <c r="A36" s="215" t="s">
        <v>25</v>
      </c>
      <c r="B36" s="214" t="s">
        <v>54</v>
      </c>
      <c r="C36" s="208">
        <v>11.11</v>
      </c>
      <c r="D36" s="21">
        <v>1</v>
      </c>
      <c r="E36" s="102">
        <v>1</v>
      </c>
      <c r="F36" s="208">
        <f t="shared" si="2"/>
        <v>11.11</v>
      </c>
      <c r="G36" s="321"/>
    </row>
    <row r="37" spans="1:7" ht="67.5" x14ac:dyDescent="0.25">
      <c r="A37" s="209" t="s">
        <v>26</v>
      </c>
      <c r="B37" s="214" t="s">
        <v>55</v>
      </c>
      <c r="C37" s="208">
        <v>11.11</v>
      </c>
      <c r="D37" s="21">
        <v>1</v>
      </c>
      <c r="E37" s="102">
        <v>1</v>
      </c>
      <c r="F37" s="208">
        <f t="shared" si="2"/>
        <v>11.11</v>
      </c>
      <c r="G37" s="321"/>
    </row>
    <row r="38" spans="1:7" ht="67.5" x14ac:dyDescent="0.25">
      <c r="A38" s="216" t="s">
        <v>27</v>
      </c>
      <c r="B38" s="217" t="s">
        <v>56</v>
      </c>
      <c r="C38" s="208">
        <v>11.11</v>
      </c>
      <c r="D38" s="199">
        <v>100</v>
      </c>
      <c r="E38" s="218">
        <v>100</v>
      </c>
      <c r="F38" s="208">
        <f t="shared" si="2"/>
        <v>11.11</v>
      </c>
      <c r="G38" s="321"/>
    </row>
    <row r="39" spans="1:7" ht="45.75" thickBot="1" x14ac:dyDescent="0.3">
      <c r="A39" s="209" t="s">
        <v>28</v>
      </c>
      <c r="B39" s="217" t="s">
        <v>57</v>
      </c>
      <c r="C39" s="208">
        <v>11.11</v>
      </c>
      <c r="D39" s="22">
        <v>12</v>
      </c>
      <c r="E39" s="102">
        <v>12</v>
      </c>
      <c r="F39" s="208">
        <f t="shared" si="2"/>
        <v>11.11</v>
      </c>
      <c r="G39" s="322"/>
    </row>
    <row r="40" spans="1:7" ht="15.75" thickBot="1" x14ac:dyDescent="0.3">
      <c r="A40" s="362" t="s">
        <v>1034</v>
      </c>
      <c r="B40" s="363"/>
      <c r="C40" s="363"/>
      <c r="D40" s="363"/>
      <c r="E40" s="363"/>
      <c r="F40" s="363"/>
      <c r="G40" s="364"/>
    </row>
    <row r="41" spans="1:7" ht="15.75" thickBot="1" x14ac:dyDescent="0.3">
      <c r="A41" s="365" t="s">
        <v>1034</v>
      </c>
      <c r="B41" s="366"/>
      <c r="C41" s="366"/>
      <c r="D41" s="366"/>
      <c r="E41" s="366"/>
      <c r="F41" s="367"/>
      <c r="G41" s="368"/>
    </row>
    <row r="42" spans="1:7" ht="15.75" thickBot="1" x14ac:dyDescent="0.3">
      <c r="A42" s="365" t="s">
        <v>1079</v>
      </c>
      <c r="B42" s="366"/>
      <c r="C42" s="366"/>
      <c r="D42" s="366"/>
      <c r="E42" s="366"/>
      <c r="F42" s="367"/>
      <c r="G42" s="368"/>
    </row>
    <row r="43" spans="1:7" ht="30" x14ac:dyDescent="0.25">
      <c r="A43" s="204" t="s">
        <v>360</v>
      </c>
      <c r="B43" s="204" t="s">
        <v>361</v>
      </c>
      <c r="C43" s="204" t="s">
        <v>362</v>
      </c>
      <c r="D43" s="204" t="s">
        <v>363</v>
      </c>
      <c r="E43" s="204" t="s">
        <v>364</v>
      </c>
      <c r="F43" s="208" t="s">
        <v>365</v>
      </c>
      <c r="G43" s="200" t="s">
        <v>1078</v>
      </c>
    </row>
    <row r="44" spans="1:7" ht="22.5" x14ac:dyDescent="0.25">
      <c r="A44" s="554" t="s">
        <v>39</v>
      </c>
      <c r="B44" s="219" t="s">
        <v>71</v>
      </c>
      <c r="C44" s="208">
        <v>14.28</v>
      </c>
      <c r="D44" s="22">
        <v>39</v>
      </c>
      <c r="E44" s="6">
        <v>39</v>
      </c>
      <c r="F44" s="208">
        <f>+E44/D44*C44</f>
        <v>14.28</v>
      </c>
      <c r="G44" s="345">
        <f>SUM(F44:F50)</f>
        <v>98.889333333333326</v>
      </c>
    </row>
    <row r="45" spans="1:7" ht="25.5" customHeight="1" x14ac:dyDescent="0.25">
      <c r="A45" s="555"/>
      <c r="B45" s="219" t="s">
        <v>72</v>
      </c>
      <c r="C45" s="208">
        <v>14.28</v>
      </c>
      <c r="D45" s="22">
        <v>2</v>
      </c>
      <c r="E45" s="6">
        <v>2</v>
      </c>
      <c r="F45" s="208">
        <f t="shared" ref="F45:F50" si="3">+E45/D45*C45</f>
        <v>14.28</v>
      </c>
      <c r="G45" s="511"/>
    </row>
    <row r="46" spans="1:7" ht="45.75" customHeight="1" x14ac:dyDescent="0.25">
      <c r="A46" s="556"/>
      <c r="B46" s="219" t="s">
        <v>73</v>
      </c>
      <c r="C46" s="208">
        <v>14.28</v>
      </c>
      <c r="D46" s="22">
        <v>1</v>
      </c>
      <c r="E46" s="6">
        <v>1</v>
      </c>
      <c r="F46" s="208">
        <f t="shared" si="3"/>
        <v>14.28</v>
      </c>
      <c r="G46" s="511"/>
    </row>
    <row r="47" spans="1:7" ht="67.5" x14ac:dyDescent="0.25">
      <c r="A47" s="216" t="s">
        <v>40</v>
      </c>
      <c r="B47" s="219" t="s">
        <v>74</v>
      </c>
      <c r="C47" s="208">
        <v>14.32</v>
      </c>
      <c r="D47" s="22">
        <v>4</v>
      </c>
      <c r="E47" s="6">
        <v>4</v>
      </c>
      <c r="F47" s="208">
        <f t="shared" si="3"/>
        <v>14.32</v>
      </c>
      <c r="G47" s="511"/>
    </row>
    <row r="48" spans="1:7" x14ac:dyDescent="0.25">
      <c r="A48" s="554" t="s">
        <v>42</v>
      </c>
      <c r="B48" s="219" t="s">
        <v>76</v>
      </c>
      <c r="C48" s="208">
        <v>14.28</v>
      </c>
      <c r="D48" s="22">
        <v>14</v>
      </c>
      <c r="E48" s="6">
        <v>14</v>
      </c>
      <c r="F48" s="208">
        <f t="shared" si="3"/>
        <v>14.28</v>
      </c>
      <c r="G48" s="511"/>
    </row>
    <row r="49" spans="1:7" ht="22.5" x14ac:dyDescent="0.25">
      <c r="A49" s="555"/>
      <c r="B49" s="219" t="s">
        <v>77</v>
      </c>
      <c r="C49" s="208">
        <v>14.28</v>
      </c>
      <c r="D49" s="22">
        <v>4</v>
      </c>
      <c r="E49" s="6">
        <v>4</v>
      </c>
      <c r="F49" s="208">
        <f t="shared" si="3"/>
        <v>14.28</v>
      </c>
      <c r="G49" s="511"/>
    </row>
    <row r="50" spans="1:7" ht="45" x14ac:dyDescent="0.25">
      <c r="A50" s="209" t="s">
        <v>46</v>
      </c>
      <c r="B50" s="219" t="s">
        <v>82</v>
      </c>
      <c r="C50" s="208">
        <v>14.28</v>
      </c>
      <c r="D50" s="199">
        <v>90</v>
      </c>
      <c r="E50" s="213">
        <v>83</v>
      </c>
      <c r="F50" s="8">
        <f t="shared" si="3"/>
        <v>13.169333333333334</v>
      </c>
      <c r="G50" s="512"/>
    </row>
    <row r="51" spans="1:7" ht="15.75" thickBot="1" x14ac:dyDescent="0.3"/>
    <row r="52" spans="1:7" ht="15.75" thickBot="1" x14ac:dyDescent="0.3">
      <c r="A52" s="346" t="s">
        <v>1080</v>
      </c>
      <c r="B52" s="347"/>
      <c r="C52" s="347"/>
      <c r="D52" s="347"/>
      <c r="E52" s="347"/>
      <c r="F52" s="347"/>
      <c r="G52" s="348"/>
    </row>
    <row r="53" spans="1:7" ht="30" x14ac:dyDescent="0.25">
      <c r="A53" s="349" t="s">
        <v>509</v>
      </c>
      <c r="B53" s="350"/>
      <c r="C53" s="205" t="s">
        <v>134</v>
      </c>
      <c r="D53" s="205" t="s">
        <v>510</v>
      </c>
      <c r="E53" s="205" t="s">
        <v>511</v>
      </c>
      <c r="F53" s="192" t="s">
        <v>512</v>
      </c>
      <c r="G53" s="71" t="s">
        <v>1081</v>
      </c>
    </row>
    <row r="54" spans="1:7" ht="29.25" customHeight="1" x14ac:dyDescent="0.25">
      <c r="A54" s="352" t="s">
        <v>1082</v>
      </c>
      <c r="B54" s="352"/>
      <c r="C54" s="208">
        <v>34</v>
      </c>
      <c r="D54" s="208">
        <v>100</v>
      </c>
      <c r="E54" s="220">
        <f>+G5</f>
        <v>97.730000000000032</v>
      </c>
      <c r="F54" s="207">
        <f>+E54*C54/D54</f>
        <v>33.228200000000008</v>
      </c>
      <c r="G54" s="451">
        <f>SUM(F54:F56)</f>
        <v>98.861680000000007</v>
      </c>
    </row>
    <row r="55" spans="1:7" ht="18" customHeight="1" x14ac:dyDescent="0.25">
      <c r="A55" s="524" t="s">
        <v>1077</v>
      </c>
      <c r="B55" s="524"/>
      <c r="C55" s="46">
        <v>33</v>
      </c>
      <c r="D55" s="208">
        <v>100</v>
      </c>
      <c r="E55" s="208">
        <f>+G31</f>
        <v>99.999999999999986</v>
      </c>
      <c r="F55" s="207">
        <f t="shared" ref="F55:F56" si="4">+E55*C55/D55</f>
        <v>32.999999999999993</v>
      </c>
      <c r="G55" s="451"/>
    </row>
    <row r="56" spans="1:7" ht="21" customHeight="1" x14ac:dyDescent="0.25">
      <c r="A56" s="524" t="s">
        <v>1079</v>
      </c>
      <c r="B56" s="524"/>
      <c r="C56" s="46">
        <v>33</v>
      </c>
      <c r="D56" s="208">
        <v>100</v>
      </c>
      <c r="E56" s="8">
        <f>+G44</f>
        <v>98.889333333333326</v>
      </c>
      <c r="F56" s="207">
        <f t="shared" si="4"/>
        <v>32.633479999999999</v>
      </c>
      <c r="G56" s="451"/>
    </row>
  </sheetData>
  <mergeCells count="25">
    <mergeCell ref="A54:B54"/>
    <mergeCell ref="G54:G56"/>
    <mergeCell ref="A55:B55"/>
    <mergeCell ref="A56:B56"/>
    <mergeCell ref="A40:G40"/>
    <mergeCell ref="A41:G41"/>
    <mergeCell ref="A42:G42"/>
    <mergeCell ref="A52:G52"/>
    <mergeCell ref="A53:B53"/>
    <mergeCell ref="A44:A46"/>
    <mergeCell ref="G44:G50"/>
    <mergeCell ref="A48:A49"/>
    <mergeCell ref="A2:G2"/>
    <mergeCell ref="A1:G1"/>
    <mergeCell ref="A3:G3"/>
    <mergeCell ref="A5:A6"/>
    <mergeCell ref="G5:G26"/>
    <mergeCell ref="A15:A17"/>
    <mergeCell ref="A21:A22"/>
    <mergeCell ref="A24:A25"/>
    <mergeCell ref="A27:G27"/>
    <mergeCell ref="A28:G28"/>
    <mergeCell ref="A29:G29"/>
    <mergeCell ref="G31:G39"/>
    <mergeCell ref="A32:A33"/>
  </mergeCells>
  <pageMargins left="0.7" right="0.7" top="0.75" bottom="0.75" header="0.3" footer="0.3"/>
  <pageSetup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49" zoomScale="51" zoomScaleNormal="51" workbookViewId="0">
      <selection activeCell="I61" sqref="I61"/>
    </sheetView>
  </sheetViews>
  <sheetFormatPr baseColWidth="10" defaultRowHeight="15" x14ac:dyDescent="0.25"/>
  <sheetData>
    <row r="1" spans="1:24" ht="66" customHeight="1" thickBot="1" x14ac:dyDescent="0.55000000000000004">
      <c r="A1" s="568" t="s">
        <v>763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</row>
    <row r="2" spans="1:24" ht="18" x14ac:dyDescent="0.25">
      <c r="A2" s="557" t="s">
        <v>656</v>
      </c>
      <c r="B2" s="561" t="s">
        <v>657</v>
      </c>
      <c r="C2" s="561"/>
      <c r="D2" s="561"/>
      <c r="E2" s="561"/>
      <c r="F2" s="562" t="s">
        <v>658</v>
      </c>
      <c r="G2" s="564" t="s">
        <v>659</v>
      </c>
      <c r="H2" s="559" t="s">
        <v>660</v>
      </c>
      <c r="I2" s="559" t="s">
        <v>661</v>
      </c>
      <c r="J2" s="559" t="s">
        <v>662</v>
      </c>
      <c r="K2" s="559" t="s">
        <v>663</v>
      </c>
      <c r="L2" s="559" t="s">
        <v>664</v>
      </c>
      <c r="M2" s="559" t="s">
        <v>665</v>
      </c>
      <c r="N2" s="559" t="s">
        <v>666</v>
      </c>
      <c r="O2" s="559" t="s">
        <v>667</v>
      </c>
      <c r="P2" s="559" t="s">
        <v>668</v>
      </c>
      <c r="Q2" s="559" t="s">
        <v>669</v>
      </c>
      <c r="R2" s="559" t="s">
        <v>670</v>
      </c>
      <c r="S2" s="559" t="s">
        <v>671</v>
      </c>
      <c r="T2" s="566" t="s">
        <v>672</v>
      </c>
      <c r="U2" s="112"/>
      <c r="V2" s="112"/>
      <c r="W2" s="112"/>
      <c r="X2" s="112"/>
    </row>
    <row r="3" spans="1:24" ht="36" x14ac:dyDescent="0.25">
      <c r="A3" s="558"/>
      <c r="B3" s="113" t="s">
        <v>673</v>
      </c>
      <c r="C3" s="114" t="s">
        <v>674</v>
      </c>
      <c r="D3" s="115" t="s">
        <v>675</v>
      </c>
      <c r="E3" s="116" t="s">
        <v>676</v>
      </c>
      <c r="F3" s="563"/>
      <c r="G3" s="565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7"/>
      <c r="U3" s="573" t="s">
        <v>677</v>
      </c>
      <c r="V3" s="573"/>
      <c r="W3" s="573" t="s">
        <v>678</v>
      </c>
      <c r="X3" s="573"/>
    </row>
    <row r="4" spans="1:24" ht="31.5" x14ac:dyDescent="0.25">
      <c r="A4" s="580" t="s">
        <v>679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2"/>
      <c r="U4" s="146" t="s">
        <v>510</v>
      </c>
      <c r="V4" s="146" t="s">
        <v>134</v>
      </c>
      <c r="W4" s="146" t="s">
        <v>510</v>
      </c>
      <c r="X4" s="146" t="s">
        <v>134</v>
      </c>
    </row>
    <row r="5" spans="1:24" ht="47.25" x14ac:dyDescent="0.25">
      <c r="A5" s="126" t="s">
        <v>680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  <c r="U5" s="141"/>
      <c r="V5" s="142"/>
      <c r="W5" s="142"/>
      <c r="X5" s="143"/>
    </row>
    <row r="6" spans="1:24" ht="138.75" x14ac:dyDescent="0.25">
      <c r="A6" s="117" t="s">
        <v>681</v>
      </c>
      <c r="B6" s="118"/>
      <c r="C6" s="118"/>
      <c r="D6" s="119"/>
      <c r="E6" s="118"/>
      <c r="F6" s="118"/>
      <c r="G6" s="118"/>
      <c r="H6" s="118"/>
      <c r="I6" s="118"/>
      <c r="J6" s="118"/>
      <c r="K6" s="121"/>
      <c r="L6" s="117"/>
      <c r="M6" s="121"/>
      <c r="N6" s="118"/>
      <c r="O6" s="120"/>
      <c r="P6" s="118"/>
      <c r="Q6" s="118"/>
      <c r="R6" s="118"/>
      <c r="S6" s="118"/>
      <c r="T6" s="129" t="s">
        <v>682</v>
      </c>
      <c r="U6" s="135">
        <v>1</v>
      </c>
      <c r="V6" s="136">
        <v>2</v>
      </c>
      <c r="W6" s="135">
        <v>1</v>
      </c>
      <c r="X6" s="136">
        <v>2</v>
      </c>
    </row>
    <row r="7" spans="1:24" ht="138.75" x14ac:dyDescent="0.25">
      <c r="A7" s="118" t="s">
        <v>683</v>
      </c>
      <c r="B7" s="118"/>
      <c r="C7" s="118"/>
      <c r="D7" s="119"/>
      <c r="E7" s="118"/>
      <c r="F7" s="118"/>
      <c r="G7" s="118"/>
      <c r="H7" s="118"/>
      <c r="I7" s="118"/>
      <c r="J7" s="118"/>
      <c r="K7" s="117"/>
      <c r="L7" s="118"/>
      <c r="M7" s="118"/>
      <c r="N7" s="118"/>
      <c r="O7" s="118"/>
      <c r="P7" s="117"/>
      <c r="Q7" s="117"/>
      <c r="R7" s="120"/>
      <c r="S7" s="118"/>
      <c r="T7" s="129" t="s">
        <v>684</v>
      </c>
      <c r="U7" s="135">
        <v>1</v>
      </c>
      <c r="V7" s="136">
        <v>1.5</v>
      </c>
      <c r="W7" s="135">
        <v>1</v>
      </c>
      <c r="X7" s="136">
        <v>1.5</v>
      </c>
    </row>
    <row r="8" spans="1:24" ht="123.75" x14ac:dyDescent="0.25">
      <c r="A8" s="118" t="s">
        <v>685</v>
      </c>
      <c r="B8" s="118"/>
      <c r="C8" s="118"/>
      <c r="D8" s="119"/>
      <c r="E8" s="118"/>
      <c r="F8" s="118"/>
      <c r="G8" s="118"/>
      <c r="H8" s="118"/>
      <c r="I8" s="118"/>
      <c r="J8" s="118"/>
      <c r="K8" s="118"/>
      <c r="L8" s="120"/>
      <c r="M8" s="118"/>
      <c r="N8" s="118"/>
      <c r="O8" s="117"/>
      <c r="P8" s="120"/>
      <c r="Q8" s="118"/>
      <c r="R8" s="118"/>
      <c r="S8" s="118"/>
      <c r="T8" s="129" t="s">
        <v>686</v>
      </c>
      <c r="U8" s="135">
        <v>2</v>
      </c>
      <c r="V8" s="136">
        <v>3</v>
      </c>
      <c r="W8" s="135">
        <v>2</v>
      </c>
      <c r="X8" s="136">
        <v>3</v>
      </c>
    </row>
    <row r="9" spans="1:24" ht="122.25" x14ac:dyDescent="0.25">
      <c r="A9" s="118" t="s">
        <v>687</v>
      </c>
      <c r="B9" s="118"/>
      <c r="C9" s="118"/>
      <c r="D9" s="119"/>
      <c r="E9" s="118"/>
      <c r="F9" s="118"/>
      <c r="G9" s="118"/>
      <c r="H9" s="118"/>
      <c r="I9" s="118"/>
      <c r="J9" s="118"/>
      <c r="K9" s="117"/>
      <c r="L9" s="118"/>
      <c r="M9" s="118"/>
      <c r="N9" s="118"/>
      <c r="O9" s="118"/>
      <c r="P9" s="118"/>
      <c r="Q9" s="117"/>
      <c r="R9" s="120"/>
      <c r="S9" s="118"/>
      <c r="T9" s="130" t="s">
        <v>688</v>
      </c>
      <c r="U9" s="135">
        <v>1</v>
      </c>
      <c r="V9" s="136">
        <v>1.5</v>
      </c>
      <c r="W9" s="135">
        <v>1</v>
      </c>
      <c r="X9" s="136">
        <v>1.5</v>
      </c>
    </row>
    <row r="10" spans="1:24" ht="120" x14ac:dyDescent="0.25">
      <c r="A10" s="118" t="s">
        <v>689</v>
      </c>
      <c r="B10" s="118"/>
      <c r="C10" s="118"/>
      <c r="D10" s="119"/>
      <c r="E10" s="118"/>
      <c r="F10" s="118"/>
      <c r="G10" s="118"/>
      <c r="H10" s="118"/>
      <c r="I10" s="118"/>
      <c r="J10" s="118"/>
      <c r="K10" s="117"/>
      <c r="L10" s="118"/>
      <c r="M10" s="118"/>
      <c r="N10" s="120"/>
      <c r="O10" s="118"/>
      <c r="P10" s="117"/>
      <c r="Q10" s="118"/>
      <c r="R10" s="118"/>
      <c r="S10" s="118"/>
      <c r="T10" s="130" t="s">
        <v>690</v>
      </c>
      <c r="U10" s="135">
        <v>1</v>
      </c>
      <c r="V10" s="136">
        <v>1.5</v>
      </c>
      <c r="W10" s="135">
        <v>1</v>
      </c>
      <c r="X10" s="136">
        <v>1.5</v>
      </c>
    </row>
    <row r="11" spans="1:24" ht="106.5" x14ac:dyDescent="0.25">
      <c r="A11" s="118" t="s">
        <v>691</v>
      </c>
      <c r="B11" s="118"/>
      <c r="C11" s="118"/>
      <c r="D11" s="119"/>
      <c r="E11" s="118"/>
      <c r="F11" s="118"/>
      <c r="G11" s="118"/>
      <c r="H11" s="118"/>
      <c r="I11" s="118"/>
      <c r="J11" s="118"/>
      <c r="K11" s="118"/>
      <c r="L11" s="120"/>
      <c r="M11" s="118"/>
      <c r="N11" s="118"/>
      <c r="O11" s="118"/>
      <c r="P11" s="118"/>
      <c r="Q11" s="117"/>
      <c r="R11" s="117"/>
      <c r="S11" s="118"/>
      <c r="T11" s="129" t="s">
        <v>692</v>
      </c>
      <c r="U11" s="135">
        <v>1</v>
      </c>
      <c r="V11" s="136">
        <v>1.5</v>
      </c>
      <c r="W11" s="135">
        <v>1</v>
      </c>
      <c r="X11" s="136">
        <v>1.5</v>
      </c>
    </row>
    <row r="12" spans="1:24" ht="63" x14ac:dyDescent="0.25">
      <c r="A12" s="126" t="s">
        <v>693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1"/>
      <c r="U12" s="141"/>
      <c r="V12" s="142"/>
      <c r="W12" s="142"/>
      <c r="X12" s="143"/>
    </row>
    <row r="13" spans="1:24" ht="170.25" x14ac:dyDescent="0.25">
      <c r="A13" s="124" t="s">
        <v>694</v>
      </c>
      <c r="B13" s="118"/>
      <c r="C13" s="119"/>
      <c r="D13" s="117"/>
      <c r="E13" s="118"/>
      <c r="F13" s="118"/>
      <c r="G13" s="118"/>
      <c r="H13" s="118"/>
      <c r="I13" s="118"/>
      <c r="J13" s="118"/>
      <c r="K13" s="118"/>
      <c r="L13" s="120"/>
      <c r="M13" s="118"/>
      <c r="N13" s="118"/>
      <c r="O13" s="118"/>
      <c r="P13" s="118"/>
      <c r="Q13" s="118"/>
      <c r="R13" s="118"/>
      <c r="S13" s="118"/>
      <c r="T13" s="130" t="s">
        <v>695</v>
      </c>
      <c r="U13" s="135">
        <v>1</v>
      </c>
      <c r="V13" s="136">
        <v>2</v>
      </c>
      <c r="W13" s="135">
        <v>1</v>
      </c>
      <c r="X13" s="136">
        <v>2</v>
      </c>
    </row>
    <row r="14" spans="1:24" ht="275.25" x14ac:dyDescent="0.25">
      <c r="A14" s="125" t="s">
        <v>696</v>
      </c>
      <c r="B14" s="118"/>
      <c r="C14" s="119"/>
      <c r="D14" s="11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0"/>
      <c r="P14" s="118"/>
      <c r="Q14" s="117"/>
      <c r="R14" s="117"/>
      <c r="S14" s="118"/>
      <c r="T14" s="129" t="s">
        <v>697</v>
      </c>
      <c r="U14" s="135">
        <v>1</v>
      </c>
      <c r="V14" s="136">
        <v>2</v>
      </c>
      <c r="W14" s="135">
        <v>1</v>
      </c>
      <c r="X14" s="136">
        <v>2</v>
      </c>
    </row>
    <row r="15" spans="1:24" ht="155.25" x14ac:dyDescent="0.25">
      <c r="A15" s="125" t="s">
        <v>698</v>
      </c>
      <c r="B15" s="118"/>
      <c r="C15" s="119"/>
      <c r="D15" s="117"/>
      <c r="E15" s="118"/>
      <c r="F15" s="118"/>
      <c r="G15" s="118"/>
      <c r="H15" s="118"/>
      <c r="I15" s="118"/>
      <c r="J15" s="118"/>
      <c r="K15" s="118"/>
      <c r="L15" s="118"/>
      <c r="M15" s="118"/>
      <c r="N15" s="120"/>
      <c r="O15" s="118"/>
      <c r="P15" s="118"/>
      <c r="Q15" s="117"/>
      <c r="R15" s="117"/>
      <c r="S15" s="118"/>
      <c r="T15" s="129" t="s">
        <v>699</v>
      </c>
      <c r="U15" s="135">
        <v>1</v>
      </c>
      <c r="V15" s="136">
        <v>2</v>
      </c>
      <c r="W15" s="135">
        <v>1</v>
      </c>
      <c r="X15" s="136">
        <v>2</v>
      </c>
    </row>
    <row r="16" spans="1:24" ht="135" x14ac:dyDescent="0.25">
      <c r="A16" s="124" t="s">
        <v>700</v>
      </c>
      <c r="B16" s="118"/>
      <c r="C16" s="119"/>
      <c r="D16" s="117"/>
      <c r="E16" s="118"/>
      <c r="F16" s="118"/>
      <c r="G16" s="118"/>
      <c r="H16" s="118"/>
      <c r="I16" s="118"/>
      <c r="J16" s="118"/>
      <c r="K16" s="117"/>
      <c r="L16" s="118"/>
      <c r="M16" s="120"/>
      <c r="N16" s="118"/>
      <c r="O16" s="118"/>
      <c r="P16" s="118"/>
      <c r="Q16" s="117"/>
      <c r="R16" s="118"/>
      <c r="S16" s="118"/>
      <c r="T16" s="130" t="s">
        <v>701</v>
      </c>
      <c r="U16" s="135">
        <v>1</v>
      </c>
      <c r="V16" s="136">
        <v>2</v>
      </c>
      <c r="W16" s="135">
        <v>1</v>
      </c>
      <c r="X16" s="136">
        <v>2</v>
      </c>
    </row>
    <row r="17" spans="1:24" ht="230.25" x14ac:dyDescent="0.25">
      <c r="A17" s="124" t="s">
        <v>702</v>
      </c>
      <c r="B17" s="118"/>
      <c r="C17" s="119"/>
      <c r="D17" s="117"/>
      <c r="E17" s="118"/>
      <c r="F17" s="118"/>
      <c r="G17" s="118"/>
      <c r="H17" s="118"/>
      <c r="I17" s="117"/>
      <c r="J17" s="117"/>
      <c r="K17" s="120"/>
      <c r="L17" s="117"/>
      <c r="M17" s="117"/>
      <c r="N17" s="117"/>
      <c r="O17" s="117"/>
      <c r="P17" s="118"/>
      <c r="Q17" s="118"/>
      <c r="R17" s="118"/>
      <c r="S17" s="117"/>
      <c r="T17" s="130" t="s">
        <v>703</v>
      </c>
      <c r="U17" s="135">
        <v>1</v>
      </c>
      <c r="V17" s="136">
        <v>2</v>
      </c>
      <c r="W17" s="135">
        <v>1</v>
      </c>
      <c r="X17" s="136">
        <v>2</v>
      </c>
    </row>
    <row r="18" spans="1:24" ht="200.25" x14ac:dyDescent="0.25">
      <c r="A18" s="124" t="s">
        <v>704</v>
      </c>
      <c r="B18" s="118"/>
      <c r="C18" s="119"/>
      <c r="D18" s="117"/>
      <c r="E18" s="118"/>
      <c r="F18" s="118"/>
      <c r="G18" s="118"/>
      <c r="H18" s="118"/>
      <c r="I18" s="117"/>
      <c r="J18" s="117"/>
      <c r="K18" s="118"/>
      <c r="L18" s="117"/>
      <c r="M18" s="118"/>
      <c r="N18" s="120"/>
      <c r="O18" s="117"/>
      <c r="P18" s="118"/>
      <c r="Q18" s="118"/>
      <c r="R18" s="118"/>
      <c r="S18" s="117"/>
      <c r="T18" s="130" t="s">
        <v>705</v>
      </c>
      <c r="U18" s="135">
        <v>1</v>
      </c>
      <c r="V18" s="136">
        <v>2</v>
      </c>
      <c r="W18" s="135">
        <v>1</v>
      </c>
      <c r="X18" s="136">
        <v>2</v>
      </c>
    </row>
    <row r="19" spans="1:24" ht="125.25" x14ac:dyDescent="0.25">
      <c r="A19" s="124" t="s">
        <v>706</v>
      </c>
      <c r="B19" s="118"/>
      <c r="C19" s="119"/>
      <c r="D19" s="117"/>
      <c r="E19" s="118"/>
      <c r="F19" s="118"/>
      <c r="G19" s="118"/>
      <c r="H19" s="118"/>
      <c r="I19" s="117"/>
      <c r="J19" s="117"/>
      <c r="K19" s="118"/>
      <c r="L19" s="117"/>
      <c r="M19" s="117"/>
      <c r="N19" s="117"/>
      <c r="O19" s="117"/>
      <c r="P19" s="120"/>
      <c r="Q19" s="118"/>
      <c r="R19" s="118"/>
      <c r="S19" s="117"/>
      <c r="T19" s="130" t="s">
        <v>707</v>
      </c>
      <c r="U19" s="135">
        <v>1</v>
      </c>
      <c r="V19" s="136">
        <v>2</v>
      </c>
      <c r="W19" s="135">
        <v>1</v>
      </c>
      <c r="X19" s="136">
        <v>2</v>
      </c>
    </row>
    <row r="20" spans="1:24" ht="409.5" x14ac:dyDescent="0.25">
      <c r="A20" s="118" t="s">
        <v>708</v>
      </c>
      <c r="B20" s="118"/>
      <c r="C20" s="119"/>
      <c r="D20" s="119"/>
      <c r="E20" s="118"/>
      <c r="F20" s="118"/>
      <c r="G20" s="117"/>
      <c r="H20" s="118"/>
      <c r="I20" s="118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9" t="s">
        <v>709</v>
      </c>
      <c r="U20" s="135">
        <v>18</v>
      </c>
      <c r="V20" s="136">
        <v>25</v>
      </c>
      <c r="W20" s="135">
        <v>18</v>
      </c>
      <c r="X20" s="136">
        <v>25</v>
      </c>
    </row>
    <row r="21" spans="1:24" ht="63" x14ac:dyDescent="0.25">
      <c r="A21" s="138" t="s">
        <v>710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40"/>
      <c r="U21" s="144">
        <v>32</v>
      </c>
      <c r="V21" s="144">
        <v>50</v>
      </c>
      <c r="W21" s="144">
        <v>32</v>
      </c>
      <c r="X21" s="144">
        <v>50</v>
      </c>
    </row>
    <row r="22" spans="1:24" ht="15.75" x14ac:dyDescent="0.25">
      <c r="A22" s="580" t="s">
        <v>711</v>
      </c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2"/>
      <c r="U22" s="577"/>
      <c r="V22" s="578"/>
      <c r="W22" s="578"/>
      <c r="X22" s="579"/>
    </row>
    <row r="23" spans="1:24" ht="150.75" x14ac:dyDescent="0.25">
      <c r="A23" s="118" t="s">
        <v>712</v>
      </c>
      <c r="B23" s="118"/>
      <c r="C23" s="118"/>
      <c r="D23" s="118"/>
      <c r="E23" s="119"/>
      <c r="F23" s="118"/>
      <c r="G23" s="118"/>
      <c r="H23" s="118"/>
      <c r="I23" s="120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30" t="s">
        <v>713</v>
      </c>
      <c r="U23" s="135">
        <v>1</v>
      </c>
      <c r="V23" s="136">
        <v>5</v>
      </c>
      <c r="W23" s="135">
        <v>1</v>
      </c>
      <c r="X23" s="136">
        <v>5</v>
      </c>
    </row>
    <row r="24" spans="1:24" ht="75" x14ac:dyDescent="0.25">
      <c r="A24" s="118" t="s">
        <v>714</v>
      </c>
      <c r="B24" s="118"/>
      <c r="C24" s="118"/>
      <c r="D24" s="118"/>
      <c r="E24" s="119"/>
      <c r="F24" s="118"/>
      <c r="G24" s="118"/>
      <c r="H24" s="118"/>
      <c r="I24" s="118"/>
      <c r="J24" s="120"/>
      <c r="K24" s="118"/>
      <c r="L24" s="118"/>
      <c r="M24" s="118"/>
      <c r="N24" s="120"/>
      <c r="O24" s="118"/>
      <c r="P24" s="118"/>
      <c r="Q24" s="118"/>
      <c r="R24" s="120"/>
      <c r="S24" s="117"/>
      <c r="T24" s="130" t="s">
        <v>715</v>
      </c>
      <c r="U24" s="135">
        <v>3</v>
      </c>
      <c r="V24" s="136">
        <v>6</v>
      </c>
      <c r="W24" s="135">
        <v>3</v>
      </c>
      <c r="X24" s="136">
        <v>6</v>
      </c>
    </row>
    <row r="25" spans="1:24" ht="90" x14ac:dyDescent="0.25">
      <c r="A25" s="118" t="s">
        <v>716</v>
      </c>
      <c r="B25" s="118"/>
      <c r="C25" s="118"/>
      <c r="D25" s="118"/>
      <c r="E25" s="119"/>
      <c r="F25" s="118"/>
      <c r="G25" s="118"/>
      <c r="H25" s="117"/>
      <c r="I25" s="118"/>
      <c r="J25" s="120"/>
      <c r="K25" s="118"/>
      <c r="L25" s="120"/>
      <c r="M25" s="117"/>
      <c r="N25" s="118"/>
      <c r="O25" s="118"/>
      <c r="P25" s="120"/>
      <c r="Q25" s="118"/>
      <c r="R25" s="120"/>
      <c r="S25" s="118"/>
      <c r="T25" s="130" t="s">
        <v>717</v>
      </c>
      <c r="U25" s="135">
        <v>4</v>
      </c>
      <c r="V25" s="136">
        <v>8</v>
      </c>
      <c r="W25" s="135">
        <v>4</v>
      </c>
      <c r="X25" s="136">
        <v>8</v>
      </c>
    </row>
    <row r="26" spans="1:24" ht="90" x14ac:dyDescent="0.25">
      <c r="A26" s="118" t="s">
        <v>718</v>
      </c>
      <c r="B26" s="118"/>
      <c r="C26" s="118"/>
      <c r="D26" s="118"/>
      <c r="E26" s="119"/>
      <c r="F26" s="118"/>
      <c r="G26" s="118"/>
      <c r="H26" s="117"/>
      <c r="I26" s="120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30" t="s">
        <v>719</v>
      </c>
      <c r="U26" s="135">
        <v>1</v>
      </c>
      <c r="V26" s="136">
        <v>2</v>
      </c>
      <c r="W26" s="135">
        <v>1</v>
      </c>
      <c r="X26" s="136">
        <v>2</v>
      </c>
    </row>
    <row r="27" spans="1:24" ht="195" x14ac:dyDescent="0.25">
      <c r="A27" s="118" t="s">
        <v>720</v>
      </c>
      <c r="B27" s="118"/>
      <c r="C27" s="118"/>
      <c r="D27" s="118"/>
      <c r="E27" s="119"/>
      <c r="F27" s="118"/>
      <c r="G27" s="118"/>
      <c r="H27" s="118"/>
      <c r="I27" s="120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30" t="s">
        <v>721</v>
      </c>
      <c r="U27" s="135">
        <v>1</v>
      </c>
      <c r="V27" s="136">
        <v>2</v>
      </c>
      <c r="W27" s="135">
        <v>1</v>
      </c>
      <c r="X27" s="136">
        <v>2</v>
      </c>
    </row>
    <row r="28" spans="1:24" ht="90.75" x14ac:dyDescent="0.25">
      <c r="A28" s="118" t="s">
        <v>722</v>
      </c>
      <c r="B28" s="118"/>
      <c r="C28" s="118"/>
      <c r="D28" s="118"/>
      <c r="E28" s="119"/>
      <c r="F28" s="118"/>
      <c r="G28" s="118"/>
      <c r="H28" s="117"/>
      <c r="I28" s="120"/>
      <c r="J28" s="118"/>
      <c r="K28" s="118"/>
      <c r="L28" s="118"/>
      <c r="M28" s="118"/>
      <c r="N28" s="118"/>
      <c r="O28" s="120"/>
      <c r="P28" s="118"/>
      <c r="Q28" s="118"/>
      <c r="R28" s="118"/>
      <c r="S28" s="118"/>
      <c r="T28" s="130" t="s">
        <v>723</v>
      </c>
      <c r="U28" s="135">
        <v>2.1739130434782608</v>
      </c>
      <c r="V28" s="136">
        <v>4</v>
      </c>
      <c r="W28" s="135">
        <v>2.1739130434782608</v>
      </c>
      <c r="X28" s="136">
        <v>4</v>
      </c>
    </row>
    <row r="29" spans="1:24" ht="150" x14ac:dyDescent="0.25">
      <c r="A29" s="118" t="s">
        <v>724</v>
      </c>
      <c r="B29" s="118"/>
      <c r="C29" s="118"/>
      <c r="D29" s="118"/>
      <c r="E29" s="119"/>
      <c r="F29" s="118"/>
      <c r="G29" s="118"/>
      <c r="H29" s="117"/>
      <c r="I29" s="120"/>
      <c r="J29" s="117"/>
      <c r="K29" s="117"/>
      <c r="L29" s="117"/>
      <c r="M29" s="117"/>
      <c r="N29" s="120"/>
      <c r="O29" s="117"/>
      <c r="P29" s="117"/>
      <c r="Q29" s="117"/>
      <c r="R29" s="117"/>
      <c r="S29" s="118"/>
      <c r="T29" s="130" t="s">
        <v>725</v>
      </c>
      <c r="U29" s="135">
        <v>2.1739130434782608</v>
      </c>
      <c r="V29" s="136">
        <v>4</v>
      </c>
      <c r="W29" s="135">
        <v>2.1739130434782608</v>
      </c>
      <c r="X29" s="136">
        <v>4</v>
      </c>
    </row>
    <row r="30" spans="1:24" ht="285" x14ac:dyDescent="0.25">
      <c r="A30" s="117" t="s">
        <v>726</v>
      </c>
      <c r="B30" s="118"/>
      <c r="C30" s="118"/>
      <c r="D30" s="118"/>
      <c r="E30" s="119"/>
      <c r="F30" s="118"/>
      <c r="G30" s="118"/>
      <c r="H30" s="120"/>
      <c r="I30" s="118"/>
      <c r="J30" s="118"/>
      <c r="K30" s="118"/>
      <c r="L30" s="120"/>
      <c r="M30" s="118"/>
      <c r="N30" s="118"/>
      <c r="O30" s="118"/>
      <c r="P30" s="120"/>
      <c r="Q30" s="118"/>
      <c r="R30" s="118"/>
      <c r="S30" s="118"/>
      <c r="T30" s="130" t="s">
        <v>727</v>
      </c>
      <c r="U30" s="135">
        <v>2.1739130434782608</v>
      </c>
      <c r="V30" s="136">
        <v>4</v>
      </c>
      <c r="W30" s="135">
        <v>2.1739130434782608</v>
      </c>
      <c r="X30" s="136">
        <v>4</v>
      </c>
    </row>
    <row r="31" spans="1:24" ht="105" x14ac:dyDescent="0.25">
      <c r="A31" s="121" t="s">
        <v>728</v>
      </c>
      <c r="B31" s="118"/>
      <c r="C31" s="118"/>
      <c r="D31" s="118"/>
      <c r="E31" s="119"/>
      <c r="F31" s="118"/>
      <c r="G31" s="118"/>
      <c r="H31" s="120"/>
      <c r="I31" s="118"/>
      <c r="J31" s="118"/>
      <c r="K31" s="118"/>
      <c r="L31" s="120"/>
      <c r="M31" s="118"/>
      <c r="N31" s="123"/>
      <c r="O31" s="118"/>
      <c r="P31" s="120"/>
      <c r="Q31" s="118"/>
      <c r="R31" s="118"/>
      <c r="S31" s="118"/>
      <c r="T31" s="130" t="s">
        <v>729</v>
      </c>
      <c r="U31" s="135">
        <v>2.1739130434782608</v>
      </c>
      <c r="V31" s="136">
        <v>4</v>
      </c>
      <c r="W31" s="135">
        <v>2.1739130434782608</v>
      </c>
      <c r="X31" s="136">
        <v>4</v>
      </c>
    </row>
    <row r="32" spans="1:24" ht="315" x14ac:dyDescent="0.25">
      <c r="A32" s="118" t="s">
        <v>730</v>
      </c>
      <c r="B32" s="118"/>
      <c r="C32" s="118"/>
      <c r="D32" s="118"/>
      <c r="E32" s="119"/>
      <c r="F32" s="118"/>
      <c r="G32" s="118"/>
      <c r="H32" s="118"/>
      <c r="I32" s="118"/>
      <c r="J32" s="118"/>
      <c r="K32" s="118"/>
      <c r="L32" s="118"/>
      <c r="M32" s="118"/>
      <c r="N32" s="118"/>
      <c r="O32" s="120"/>
      <c r="P32" s="118"/>
      <c r="Q32" s="118"/>
      <c r="R32" s="118"/>
      <c r="S32" s="118"/>
      <c r="T32" s="130" t="s">
        <v>723</v>
      </c>
      <c r="U32" s="135">
        <v>1</v>
      </c>
      <c r="V32" s="136">
        <v>2</v>
      </c>
      <c r="W32" s="135">
        <v>1</v>
      </c>
      <c r="X32" s="136">
        <v>2</v>
      </c>
    </row>
    <row r="33" spans="1:24" ht="135" x14ac:dyDescent="0.25">
      <c r="A33" s="118" t="s">
        <v>731</v>
      </c>
      <c r="B33" s="118"/>
      <c r="C33" s="118"/>
      <c r="D33" s="118"/>
      <c r="E33" s="119"/>
      <c r="F33" s="118"/>
      <c r="G33" s="118"/>
      <c r="H33" s="123"/>
      <c r="I33" s="118"/>
      <c r="J33" s="120"/>
      <c r="K33" s="118"/>
      <c r="L33" s="120"/>
      <c r="M33" s="118"/>
      <c r="N33" s="120"/>
      <c r="O33" s="118"/>
      <c r="P33" s="120"/>
      <c r="Q33" s="118"/>
      <c r="R33" s="120"/>
      <c r="S33" s="118"/>
      <c r="T33" s="130" t="s">
        <v>732</v>
      </c>
      <c r="U33" s="135">
        <v>5</v>
      </c>
      <c r="V33" s="136">
        <v>5</v>
      </c>
      <c r="W33" s="135">
        <v>5</v>
      </c>
      <c r="X33" s="136">
        <v>5</v>
      </c>
    </row>
    <row r="34" spans="1:24" ht="165" x14ac:dyDescent="0.25">
      <c r="A34" s="118" t="s">
        <v>733</v>
      </c>
      <c r="B34" s="118"/>
      <c r="C34" s="118"/>
      <c r="D34" s="118"/>
      <c r="E34" s="119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20"/>
      <c r="S34" s="118"/>
      <c r="T34" s="130" t="s">
        <v>729</v>
      </c>
      <c r="U34" s="135">
        <v>1</v>
      </c>
      <c r="V34" s="136">
        <v>1</v>
      </c>
      <c r="W34" s="135">
        <v>0</v>
      </c>
      <c r="X34" s="136">
        <v>0</v>
      </c>
    </row>
    <row r="35" spans="1:24" ht="195.75" x14ac:dyDescent="0.25">
      <c r="A35" s="121" t="s">
        <v>734</v>
      </c>
      <c r="B35" s="118"/>
      <c r="C35" s="118"/>
      <c r="D35" s="118"/>
      <c r="E35" s="119"/>
      <c r="F35" s="118"/>
      <c r="G35" s="118"/>
      <c r="H35" s="117"/>
      <c r="I35" s="117"/>
      <c r="J35" s="117"/>
      <c r="K35" s="117"/>
      <c r="L35" s="117"/>
      <c r="M35" s="117"/>
      <c r="N35" s="118"/>
      <c r="O35" s="118"/>
      <c r="P35" s="118"/>
      <c r="Q35" s="118"/>
      <c r="R35" s="120"/>
      <c r="S35" s="118"/>
      <c r="T35" s="130" t="s">
        <v>735</v>
      </c>
      <c r="U35" s="135">
        <v>1</v>
      </c>
      <c r="V35" s="136">
        <v>1</v>
      </c>
      <c r="W35" s="135">
        <v>1</v>
      </c>
      <c r="X35" s="136">
        <v>1</v>
      </c>
    </row>
    <row r="36" spans="1:24" ht="150" x14ac:dyDescent="0.25">
      <c r="A36" s="121" t="s">
        <v>736</v>
      </c>
      <c r="B36" s="118"/>
      <c r="C36" s="118"/>
      <c r="D36" s="118"/>
      <c r="E36" s="119"/>
      <c r="F36" s="118"/>
      <c r="G36" s="118"/>
      <c r="H36" s="117"/>
      <c r="I36" s="120"/>
      <c r="J36" s="118"/>
      <c r="K36" s="117"/>
      <c r="L36" s="117"/>
      <c r="M36" s="117"/>
      <c r="N36" s="118"/>
      <c r="O36" s="118"/>
      <c r="P36" s="118"/>
      <c r="Q36" s="120"/>
      <c r="R36" s="117"/>
      <c r="S36" s="117"/>
      <c r="T36" s="130" t="s">
        <v>737</v>
      </c>
      <c r="U36" s="135">
        <v>2</v>
      </c>
      <c r="V36" s="136">
        <v>2</v>
      </c>
      <c r="W36" s="135">
        <v>2</v>
      </c>
      <c r="X36" s="136">
        <v>2</v>
      </c>
    </row>
    <row r="37" spans="1:24" ht="15.75" x14ac:dyDescent="0.25">
      <c r="A37" s="583" t="s">
        <v>738</v>
      </c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584"/>
      <c r="S37" s="584"/>
      <c r="T37" s="585"/>
      <c r="U37" s="144">
        <v>28.695652173913047</v>
      </c>
      <c r="V37" s="144">
        <v>50</v>
      </c>
      <c r="W37" s="144">
        <v>27.695652173913047</v>
      </c>
      <c r="X37" s="144">
        <v>49</v>
      </c>
    </row>
    <row r="38" spans="1:24" ht="15.75" x14ac:dyDescent="0.25">
      <c r="A38" s="580" t="s">
        <v>739</v>
      </c>
      <c r="B38" s="581"/>
      <c r="C38" s="581"/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  <c r="P38" s="581"/>
      <c r="Q38" s="581"/>
      <c r="R38" s="581"/>
      <c r="S38" s="581"/>
      <c r="T38" s="582"/>
      <c r="U38" s="577"/>
      <c r="V38" s="578"/>
      <c r="W38" s="578"/>
      <c r="X38" s="579"/>
    </row>
    <row r="39" spans="1:24" ht="120" x14ac:dyDescent="0.25">
      <c r="A39" s="118" t="s">
        <v>740</v>
      </c>
      <c r="B39" s="119"/>
      <c r="C39" s="119"/>
      <c r="D39" s="119"/>
      <c r="E39" s="118"/>
      <c r="F39" s="118"/>
      <c r="G39" s="118"/>
      <c r="H39" s="118"/>
      <c r="I39" s="118"/>
      <c r="J39" s="120"/>
      <c r="K39" s="118"/>
      <c r="L39" s="118"/>
      <c r="M39" s="118"/>
      <c r="N39" s="118"/>
      <c r="O39" s="118"/>
      <c r="P39" s="118"/>
      <c r="Q39" s="118"/>
      <c r="R39" s="120"/>
      <c r="S39" s="118"/>
      <c r="T39" s="129" t="s">
        <v>741</v>
      </c>
      <c r="U39" s="137" t="s">
        <v>742</v>
      </c>
      <c r="V39" s="137" t="s">
        <v>742</v>
      </c>
      <c r="W39" s="137" t="s">
        <v>742</v>
      </c>
      <c r="X39" s="137" t="s">
        <v>742</v>
      </c>
    </row>
    <row r="40" spans="1:24" ht="45" x14ac:dyDescent="0.25">
      <c r="A40" s="118" t="s">
        <v>743</v>
      </c>
      <c r="B40" s="119"/>
      <c r="C40" s="119"/>
      <c r="D40" s="119"/>
      <c r="E40" s="119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29" t="s">
        <v>741</v>
      </c>
      <c r="U40" s="137" t="s">
        <v>742</v>
      </c>
      <c r="V40" s="137" t="s">
        <v>742</v>
      </c>
      <c r="W40" s="137" t="s">
        <v>742</v>
      </c>
      <c r="X40" s="137" t="s">
        <v>742</v>
      </c>
    </row>
    <row r="41" spans="1:24" ht="180" x14ac:dyDescent="0.25">
      <c r="A41" s="118" t="s">
        <v>744</v>
      </c>
      <c r="B41" s="118"/>
      <c r="C41" s="119"/>
      <c r="D41" s="119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29" t="s">
        <v>745</v>
      </c>
      <c r="U41" s="137" t="s">
        <v>742</v>
      </c>
      <c r="V41" s="137" t="s">
        <v>742</v>
      </c>
      <c r="W41" s="137" t="s">
        <v>742</v>
      </c>
      <c r="X41" s="137" t="s">
        <v>742</v>
      </c>
    </row>
    <row r="42" spans="1:24" ht="60" x14ac:dyDescent="0.25">
      <c r="A42" s="118" t="s">
        <v>746</v>
      </c>
      <c r="B42" s="118"/>
      <c r="C42" s="119"/>
      <c r="D42" s="119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29" t="s">
        <v>747</v>
      </c>
      <c r="U42" s="137" t="s">
        <v>742</v>
      </c>
      <c r="V42" s="137" t="s">
        <v>742</v>
      </c>
      <c r="W42" s="137" t="s">
        <v>742</v>
      </c>
      <c r="X42" s="137" t="s">
        <v>742</v>
      </c>
    </row>
    <row r="43" spans="1:24" ht="75" x14ac:dyDescent="0.25">
      <c r="A43" s="118" t="s">
        <v>748</v>
      </c>
      <c r="B43" s="118"/>
      <c r="C43" s="119"/>
      <c r="D43" s="119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29" t="s">
        <v>749</v>
      </c>
      <c r="U43" s="137" t="s">
        <v>742</v>
      </c>
      <c r="V43" s="137" t="s">
        <v>742</v>
      </c>
      <c r="W43" s="137" t="s">
        <v>742</v>
      </c>
      <c r="X43" s="137" t="s">
        <v>742</v>
      </c>
    </row>
    <row r="44" spans="1:24" ht="195" x14ac:dyDescent="0.25">
      <c r="A44" s="118" t="s">
        <v>750</v>
      </c>
      <c r="B44" s="118"/>
      <c r="C44" s="119"/>
      <c r="D44" s="119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29" t="s">
        <v>751</v>
      </c>
      <c r="U44" s="137" t="s">
        <v>742</v>
      </c>
      <c r="V44" s="137" t="s">
        <v>742</v>
      </c>
      <c r="W44" s="137" t="s">
        <v>742</v>
      </c>
      <c r="X44" s="137" t="s">
        <v>742</v>
      </c>
    </row>
    <row r="45" spans="1:24" ht="135" x14ac:dyDescent="0.25">
      <c r="A45" s="118" t="s">
        <v>752</v>
      </c>
      <c r="B45" s="119"/>
      <c r="C45" s="119"/>
      <c r="D45" s="119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29" t="s">
        <v>741</v>
      </c>
      <c r="U45" s="137" t="s">
        <v>742</v>
      </c>
      <c r="V45" s="137" t="s">
        <v>742</v>
      </c>
      <c r="W45" s="137" t="s">
        <v>742</v>
      </c>
      <c r="X45" s="137" t="s">
        <v>742</v>
      </c>
    </row>
    <row r="46" spans="1:24" ht="15.75" x14ac:dyDescent="0.25">
      <c r="A46" s="580" t="s">
        <v>753</v>
      </c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  <c r="T46" s="582"/>
      <c r="U46" s="574"/>
      <c r="V46" s="575"/>
      <c r="W46" s="575"/>
      <c r="X46" s="576"/>
    </row>
    <row r="47" spans="1:24" ht="180" x14ac:dyDescent="0.25">
      <c r="A47" s="118" t="s">
        <v>754</v>
      </c>
      <c r="B47" s="118"/>
      <c r="C47" s="119"/>
      <c r="D47" s="11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30" t="s">
        <v>755</v>
      </c>
      <c r="U47" s="137" t="s">
        <v>742</v>
      </c>
      <c r="V47" s="137" t="s">
        <v>742</v>
      </c>
      <c r="W47" s="137" t="s">
        <v>742</v>
      </c>
      <c r="X47" s="137" t="s">
        <v>742</v>
      </c>
    </row>
    <row r="48" spans="1:24" ht="180" x14ac:dyDescent="0.25">
      <c r="A48" s="118" t="s">
        <v>756</v>
      </c>
      <c r="B48" s="118"/>
      <c r="C48" s="119"/>
      <c r="D48" s="119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30" t="s">
        <v>755</v>
      </c>
      <c r="U48" s="137" t="s">
        <v>742</v>
      </c>
      <c r="V48" s="137" t="s">
        <v>742</v>
      </c>
      <c r="W48" s="137" t="s">
        <v>742</v>
      </c>
      <c r="X48" s="137" t="s">
        <v>742</v>
      </c>
    </row>
    <row r="49" spans="1:24" ht="105" x14ac:dyDescent="0.25">
      <c r="A49" s="118" t="s">
        <v>757</v>
      </c>
      <c r="B49" s="118"/>
      <c r="C49" s="119"/>
      <c r="D49" s="119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30" t="s">
        <v>758</v>
      </c>
      <c r="U49" s="137" t="s">
        <v>742</v>
      </c>
      <c r="V49" s="137" t="s">
        <v>742</v>
      </c>
      <c r="W49" s="137" t="s">
        <v>742</v>
      </c>
      <c r="X49" s="137" t="s">
        <v>742</v>
      </c>
    </row>
    <row r="50" spans="1:24" ht="15.75" x14ac:dyDescent="0.25">
      <c r="A50" s="580" t="s">
        <v>759</v>
      </c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81"/>
      <c r="R50" s="581"/>
      <c r="S50" s="581"/>
      <c r="T50" s="582"/>
      <c r="U50" s="574"/>
      <c r="V50" s="575"/>
      <c r="W50" s="575"/>
      <c r="X50" s="576"/>
    </row>
    <row r="51" spans="1:24" ht="315.75" thickBot="1" x14ac:dyDescent="0.3">
      <c r="A51" s="132" t="s">
        <v>760</v>
      </c>
      <c r="B51" s="132"/>
      <c r="C51" s="132"/>
      <c r="D51" s="132"/>
      <c r="E51" s="132"/>
      <c r="F51" s="132"/>
      <c r="G51" s="132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4" t="s">
        <v>761</v>
      </c>
      <c r="U51" s="137" t="s">
        <v>742</v>
      </c>
      <c r="V51" s="137" t="s">
        <v>742</v>
      </c>
      <c r="W51" s="137" t="s">
        <v>742</v>
      </c>
      <c r="X51" s="137" t="s">
        <v>742</v>
      </c>
    </row>
    <row r="52" spans="1:24" ht="15.75" x14ac:dyDescent="0.25">
      <c r="A52" s="570" t="s">
        <v>762</v>
      </c>
      <c r="B52" s="571"/>
      <c r="C52" s="571"/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2"/>
      <c r="U52" s="145">
        <v>60.695652173913047</v>
      </c>
      <c r="V52" s="145">
        <v>100</v>
      </c>
      <c r="W52" s="145">
        <v>59.695652173913047</v>
      </c>
      <c r="X52" s="145">
        <v>99</v>
      </c>
    </row>
    <row r="56" spans="1:24" ht="49.5" customHeight="1" x14ac:dyDescent="0.25">
      <c r="A56" s="569" t="s">
        <v>763</v>
      </c>
      <c r="B56" s="569"/>
      <c r="C56" s="569"/>
      <c r="D56" s="147">
        <f>+X52</f>
        <v>99</v>
      </c>
    </row>
  </sheetData>
  <mergeCells count="32">
    <mergeCell ref="A1:X1"/>
    <mergeCell ref="A56:C56"/>
    <mergeCell ref="A52:T52"/>
    <mergeCell ref="W3:X3"/>
    <mergeCell ref="U3:V3"/>
    <mergeCell ref="U46:X46"/>
    <mergeCell ref="U50:X50"/>
    <mergeCell ref="U38:X38"/>
    <mergeCell ref="U22:X22"/>
    <mergeCell ref="A50:T50"/>
    <mergeCell ref="A38:T38"/>
    <mergeCell ref="A46:T46"/>
    <mergeCell ref="A4:T4"/>
    <mergeCell ref="A22:T22"/>
    <mergeCell ref="A37:T37"/>
    <mergeCell ref="O2:O3"/>
    <mergeCell ref="T2:T3"/>
    <mergeCell ref="P2:P3"/>
    <mergeCell ref="J2:J3"/>
    <mergeCell ref="Q2:Q3"/>
    <mergeCell ref="R2:R3"/>
    <mergeCell ref="S2:S3"/>
    <mergeCell ref="N2:N3"/>
    <mergeCell ref="A2:A3"/>
    <mergeCell ref="I2:I3"/>
    <mergeCell ref="K2:K3"/>
    <mergeCell ref="L2:L3"/>
    <mergeCell ref="M2:M3"/>
    <mergeCell ref="B2:E2"/>
    <mergeCell ref="F2:F3"/>
    <mergeCell ref="G2:G3"/>
    <mergeCell ref="H2:H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7" workbookViewId="0">
      <selection activeCell="A20" sqref="A20"/>
    </sheetView>
  </sheetViews>
  <sheetFormatPr baseColWidth="10" defaultRowHeight="15" x14ac:dyDescent="0.25"/>
  <cols>
    <col min="1" max="1" width="52.7109375" customWidth="1"/>
    <col min="2" max="2" width="16" customWidth="1"/>
  </cols>
  <sheetData>
    <row r="1" spans="1:2" ht="15.75" thickBot="1" x14ac:dyDescent="0.3"/>
    <row r="2" spans="1:2" x14ac:dyDescent="0.25">
      <c r="A2" s="586" t="s">
        <v>87</v>
      </c>
      <c r="B2" s="587"/>
    </row>
    <row r="3" spans="1:2" x14ac:dyDescent="0.25">
      <c r="A3" s="176" t="str">
        <f>+ANIMAL!G250</f>
        <v>RESULTADO SUBGERENCIA PROTECCION ANIMAL</v>
      </c>
      <c r="B3" s="177">
        <f>+ANIMAL!G251</f>
        <v>93.595118683369151</v>
      </c>
    </row>
    <row r="4" spans="1:2" x14ac:dyDescent="0.25">
      <c r="A4" s="178" t="str">
        <f>+VEGETAL!G167</f>
        <v>RESULTADO SUBGERENCIA PROTECCION VEGETAL</v>
      </c>
      <c r="B4" s="177">
        <f>+VEGETAL!G168</f>
        <v>96.002432850540657</v>
      </c>
    </row>
    <row r="5" spans="1:2" x14ac:dyDescent="0.25">
      <c r="A5" s="178" t="str">
        <f>+FRONTERAS!H40</f>
        <v>RESULTADO SUBGERENCIA PROTECCION FRONTERIZA</v>
      </c>
      <c r="B5" s="177">
        <f>+FRONTERAS!H41</f>
        <v>93.048736411158799</v>
      </c>
    </row>
    <row r="6" spans="1:2" x14ac:dyDescent="0.25">
      <c r="A6" s="178" t="str">
        <f>+DIAGNOSTICO!H171</f>
        <v xml:space="preserve">SUBGERENCIA DE ANALISIS Y DIAGNOSTICOS </v>
      </c>
      <c r="B6" s="177">
        <f>+DIAGNOSTICO!H172</f>
        <v>91.26219964791386</v>
      </c>
    </row>
    <row r="7" spans="1:2" ht="18" customHeight="1" x14ac:dyDescent="0.25">
      <c r="A7" s="178" t="str">
        <f>+REGULACION!A38</f>
        <v xml:space="preserve">SUBGERENCIA DE REGULACION </v>
      </c>
      <c r="B7" s="177">
        <f>+REGULACION!C38</f>
        <v>87.672428571428554</v>
      </c>
    </row>
    <row r="8" spans="1:2" ht="18" customHeight="1" x14ac:dyDescent="0.25">
      <c r="A8" s="176" t="str">
        <f>+JURIDICA!A16</f>
        <v xml:space="preserve">OFICINA ASESORA JURIDICA </v>
      </c>
      <c r="B8" s="177">
        <f>+JURIDICA!D16</f>
        <v>100</v>
      </c>
    </row>
    <row r="9" spans="1:2" x14ac:dyDescent="0.25">
      <c r="A9" s="176" t="str">
        <f>+ADMINSITRATIVA!G162</f>
        <v>SUBGERENCIA ADMINISTRATIVA Y FINANCIERA</v>
      </c>
      <c r="B9" s="177">
        <f>+ADMINSITRATIVA!G163</f>
        <v>97.958978283200679</v>
      </c>
    </row>
    <row r="10" spans="1:2" x14ac:dyDescent="0.25">
      <c r="A10" s="178" t="str">
        <f>+COMUNIC!G28</f>
        <v xml:space="preserve">RESULTADO OFICINA  DE COMUNICACIONES </v>
      </c>
      <c r="B10" s="177">
        <f>+COMUNIC!G29</f>
        <v>100</v>
      </c>
    </row>
    <row r="11" spans="1:2" x14ac:dyDescent="0.25">
      <c r="A11" s="176" t="str">
        <f>+'TECNOLOGIAS '!G24</f>
        <v xml:space="preserve">RESULTADO OFICINA DE TECNOLOGIA DE LA INFORMACION </v>
      </c>
      <c r="B11" s="177">
        <v>100</v>
      </c>
    </row>
    <row r="12" spans="1:2" x14ac:dyDescent="0.25">
      <c r="A12" s="176" t="s">
        <v>1048</v>
      </c>
      <c r="B12" s="177">
        <f>+PLANEACION!G54</f>
        <v>98.861680000000007</v>
      </c>
    </row>
    <row r="13" spans="1:2" x14ac:dyDescent="0.25">
      <c r="A13" s="176" t="str">
        <f>+'CONTROL INTERNO  '!A56:C56</f>
        <v xml:space="preserve">CONTROL INTERNO </v>
      </c>
      <c r="B13" s="177">
        <f>+'CONTROL INTERNO  '!D56</f>
        <v>99</v>
      </c>
    </row>
    <row r="14" spans="1:2" ht="19.5" thickBot="1" x14ac:dyDescent="0.35">
      <c r="A14" s="179" t="s">
        <v>637</v>
      </c>
      <c r="B14" s="180">
        <f>AVERAGE(B3:B13)</f>
        <v>96.127415858873789</v>
      </c>
    </row>
    <row r="21" spans="1:1" x14ac:dyDescent="0.25">
      <c r="A21" s="93"/>
    </row>
    <row r="22" spans="1:1" x14ac:dyDescent="0.25">
      <c r="A22" s="93"/>
    </row>
    <row r="23" spans="1:1" x14ac:dyDescent="0.25">
      <c r="A23" s="93"/>
    </row>
    <row r="24" spans="1:1" x14ac:dyDescent="0.25">
      <c r="A24" s="93"/>
    </row>
    <row r="25" spans="1:1" x14ac:dyDescent="0.25">
      <c r="A25" s="93"/>
    </row>
    <row r="26" spans="1:1" x14ac:dyDescent="0.25">
      <c r="A26" s="93"/>
    </row>
    <row r="27" spans="1:1" x14ac:dyDescent="0.25">
      <c r="A27" s="93"/>
    </row>
    <row r="28" spans="1:1" x14ac:dyDescent="0.25">
      <c r="A28" s="93"/>
    </row>
    <row r="29" spans="1:1" x14ac:dyDescent="0.25">
      <c r="A29" s="93"/>
    </row>
  </sheetData>
  <mergeCells count="1">
    <mergeCell ref="A2:B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opLeftCell="A204" workbookViewId="0">
      <selection activeCell="A224" sqref="A224:XFD256"/>
    </sheetView>
  </sheetViews>
  <sheetFormatPr baseColWidth="10" defaultRowHeight="15" x14ac:dyDescent="0.25"/>
  <cols>
    <col min="1" max="1" width="38.28515625" style="112" customWidth="1"/>
    <col min="2" max="2" width="21.28515625" style="112" customWidth="1"/>
    <col min="3" max="3" width="19.7109375" style="112" customWidth="1"/>
    <col min="4" max="4" width="27" style="112" customWidth="1"/>
    <col min="5" max="5" width="21.28515625" style="112" customWidth="1"/>
    <col min="6" max="6" width="31.42578125" style="112" customWidth="1"/>
    <col min="7" max="16384" width="11.42578125" style="112"/>
  </cols>
  <sheetData>
    <row r="1" spans="1:7" ht="15.75" x14ac:dyDescent="0.25">
      <c r="A1" s="590" t="s">
        <v>1083</v>
      </c>
      <c r="B1" s="590"/>
      <c r="C1" s="590"/>
      <c r="D1" s="590"/>
      <c r="E1" s="590"/>
      <c r="F1" s="590"/>
      <c r="G1" s="241"/>
    </row>
    <row r="2" spans="1:7" ht="15.75" x14ac:dyDescent="0.25">
      <c r="A2" s="591" t="s">
        <v>1084</v>
      </c>
      <c r="B2" s="591"/>
      <c r="C2" s="591"/>
      <c r="D2" s="591"/>
      <c r="E2" s="591"/>
      <c r="F2" s="591"/>
      <c r="G2" s="242"/>
    </row>
    <row r="3" spans="1:7" ht="66.75" customHeight="1" x14ac:dyDescent="0.25">
      <c r="A3" s="243" t="s">
        <v>1085</v>
      </c>
      <c r="B3" s="243" t="s">
        <v>134</v>
      </c>
      <c r="C3" s="243" t="s">
        <v>510</v>
      </c>
      <c r="D3" s="243" t="s">
        <v>1086</v>
      </c>
      <c r="E3" s="243" t="s">
        <v>365</v>
      </c>
      <c r="F3" s="244" t="s">
        <v>1087</v>
      </c>
      <c r="G3" s="81"/>
    </row>
    <row r="4" spans="1:7" ht="15.75" x14ac:dyDescent="0.25">
      <c r="A4" s="245" t="s">
        <v>1088</v>
      </c>
      <c r="B4" s="246">
        <v>50</v>
      </c>
      <c r="C4" s="246">
        <v>100</v>
      </c>
      <c r="D4" s="247">
        <v>82.236880873356952</v>
      </c>
      <c r="E4" s="247">
        <v>41.118440436678476</v>
      </c>
      <c r="F4" s="593">
        <v>84.139678300756145</v>
      </c>
    </row>
    <row r="5" spans="1:7" ht="15.75" x14ac:dyDescent="0.25">
      <c r="A5" s="245" t="s">
        <v>1089</v>
      </c>
      <c r="B5" s="246">
        <v>50</v>
      </c>
      <c r="C5" s="246">
        <v>100</v>
      </c>
      <c r="D5" s="247">
        <v>86.042475728155338</v>
      </c>
      <c r="E5" s="247">
        <v>43.021237864077669</v>
      </c>
      <c r="F5" s="594"/>
    </row>
    <row r="8" spans="1:7" ht="15.75" x14ac:dyDescent="0.25">
      <c r="A8" s="590" t="s">
        <v>1090</v>
      </c>
      <c r="B8" s="590"/>
      <c r="C8" s="590"/>
      <c r="D8" s="590"/>
      <c r="E8" s="590"/>
      <c r="F8" s="590"/>
    </row>
    <row r="9" spans="1:7" ht="15.75" x14ac:dyDescent="0.25">
      <c r="A9" s="591" t="s">
        <v>1084</v>
      </c>
      <c r="B9" s="591"/>
      <c r="C9" s="591"/>
      <c r="D9" s="591"/>
      <c r="E9" s="591"/>
      <c r="F9" s="591"/>
    </row>
    <row r="10" spans="1:7" ht="86.25" customHeight="1" x14ac:dyDescent="0.25">
      <c r="A10" s="243" t="s">
        <v>1085</v>
      </c>
      <c r="B10" s="243" t="s">
        <v>134</v>
      </c>
      <c r="C10" s="243" t="s">
        <v>510</v>
      </c>
      <c r="D10" s="243" t="s">
        <v>1086</v>
      </c>
      <c r="E10" s="243" t="s">
        <v>365</v>
      </c>
      <c r="F10" s="244" t="s">
        <v>1091</v>
      </c>
    </row>
    <row r="11" spans="1:7" ht="15.75" x14ac:dyDescent="0.25">
      <c r="A11" s="245" t="s">
        <v>1088</v>
      </c>
      <c r="B11" s="246">
        <v>50</v>
      </c>
      <c r="C11" s="246">
        <v>100</v>
      </c>
      <c r="D11" s="247">
        <v>91.843853736604188</v>
      </c>
      <c r="E11" s="247">
        <v>45.921926868302101</v>
      </c>
      <c r="F11" s="593">
        <v>92.661719699953125</v>
      </c>
    </row>
    <row r="12" spans="1:7" ht="15.75" x14ac:dyDescent="0.25">
      <c r="A12" s="245" t="s">
        <v>1089</v>
      </c>
      <c r="B12" s="246">
        <v>50</v>
      </c>
      <c r="C12" s="246">
        <v>100</v>
      </c>
      <c r="D12" s="247">
        <v>93.479585663302061</v>
      </c>
      <c r="E12" s="247">
        <v>46.73979283165103</v>
      </c>
      <c r="F12" s="594"/>
    </row>
    <row r="15" spans="1:7" ht="15.75" x14ac:dyDescent="0.25">
      <c r="A15" s="590" t="s">
        <v>1092</v>
      </c>
      <c r="B15" s="590"/>
      <c r="C15" s="590"/>
      <c r="D15" s="590"/>
      <c r="E15" s="590"/>
      <c r="F15" s="590"/>
    </row>
    <row r="16" spans="1:7" ht="15.75" x14ac:dyDescent="0.25">
      <c r="A16" s="591" t="s">
        <v>1084</v>
      </c>
      <c r="B16" s="591"/>
      <c r="C16" s="591"/>
      <c r="D16" s="591"/>
      <c r="E16" s="591"/>
      <c r="F16" s="591"/>
    </row>
    <row r="17" spans="1:6" ht="84.75" customHeight="1" x14ac:dyDescent="0.25">
      <c r="A17" s="243" t="s">
        <v>1085</v>
      </c>
      <c r="B17" s="243" t="s">
        <v>134</v>
      </c>
      <c r="C17" s="243" t="s">
        <v>510</v>
      </c>
      <c r="D17" s="243" t="s">
        <v>1086</v>
      </c>
      <c r="E17" s="243" t="s">
        <v>365</v>
      </c>
      <c r="F17" s="244" t="s">
        <v>1093</v>
      </c>
    </row>
    <row r="18" spans="1:6" ht="15.75" x14ac:dyDescent="0.25">
      <c r="A18" s="245" t="s">
        <v>1088</v>
      </c>
      <c r="B18" s="246">
        <v>50</v>
      </c>
      <c r="C18" s="246">
        <v>100</v>
      </c>
      <c r="D18" s="247">
        <v>81.839840202365764</v>
      </c>
      <c r="E18" s="247">
        <v>40.919920101182882</v>
      </c>
      <c r="F18" s="593">
        <v>84.17498501011832</v>
      </c>
    </row>
    <row r="19" spans="1:6" ht="15.75" x14ac:dyDescent="0.25">
      <c r="A19" s="245" t="s">
        <v>1089</v>
      </c>
      <c r="B19" s="246">
        <v>50</v>
      </c>
      <c r="C19" s="246">
        <v>100</v>
      </c>
      <c r="D19" s="247">
        <v>86.51012981787089</v>
      </c>
      <c r="E19" s="247">
        <v>43.255064908935445</v>
      </c>
      <c r="F19" s="594"/>
    </row>
    <row r="22" spans="1:6" ht="15.75" x14ac:dyDescent="0.25">
      <c r="A22" s="590" t="s">
        <v>1094</v>
      </c>
      <c r="B22" s="590"/>
      <c r="C22" s="590"/>
      <c r="D22" s="590"/>
      <c r="E22" s="590"/>
      <c r="F22" s="590"/>
    </row>
    <row r="23" spans="1:6" ht="15.75" x14ac:dyDescent="0.25">
      <c r="A23" s="591" t="s">
        <v>1084</v>
      </c>
      <c r="B23" s="591"/>
      <c r="C23" s="591"/>
      <c r="D23" s="591"/>
      <c r="E23" s="591"/>
      <c r="F23" s="591"/>
    </row>
    <row r="24" spans="1:6" ht="85.5" customHeight="1" x14ac:dyDescent="0.25">
      <c r="A24" s="243" t="s">
        <v>1085</v>
      </c>
      <c r="B24" s="243" t="s">
        <v>134</v>
      </c>
      <c r="C24" s="243" t="s">
        <v>510</v>
      </c>
      <c r="D24" s="243" t="s">
        <v>1086</v>
      </c>
      <c r="E24" s="243" t="s">
        <v>365</v>
      </c>
      <c r="F24" s="244" t="s">
        <v>1095</v>
      </c>
    </row>
    <row r="25" spans="1:6" ht="15.75" x14ac:dyDescent="0.25">
      <c r="A25" s="245" t="s">
        <v>1088</v>
      </c>
      <c r="B25" s="246">
        <v>50</v>
      </c>
      <c r="C25" s="246">
        <v>100</v>
      </c>
      <c r="D25" s="247">
        <v>91.263814842689726</v>
      </c>
      <c r="E25" s="247">
        <v>45.631907421344856</v>
      </c>
      <c r="F25" s="593">
        <v>83.521172981981366</v>
      </c>
    </row>
    <row r="26" spans="1:6" ht="15.75" x14ac:dyDescent="0.25">
      <c r="A26" s="245" t="s">
        <v>1089</v>
      </c>
      <c r="B26" s="246">
        <v>50</v>
      </c>
      <c r="C26" s="246">
        <v>100</v>
      </c>
      <c r="D26" s="248">
        <v>75.778531121273019</v>
      </c>
      <c r="E26" s="247">
        <v>37.88926556063651</v>
      </c>
      <c r="F26" s="594"/>
    </row>
    <row r="29" spans="1:6" ht="15.75" x14ac:dyDescent="0.25">
      <c r="A29" s="590" t="s">
        <v>1096</v>
      </c>
      <c r="B29" s="590"/>
      <c r="C29" s="590"/>
      <c r="D29" s="590"/>
      <c r="E29" s="590"/>
      <c r="F29" s="590"/>
    </row>
    <row r="30" spans="1:6" ht="15.75" x14ac:dyDescent="0.25">
      <c r="A30" s="591" t="s">
        <v>1084</v>
      </c>
      <c r="B30" s="591"/>
      <c r="C30" s="591"/>
      <c r="D30" s="591"/>
      <c r="E30" s="591"/>
      <c r="F30" s="591"/>
    </row>
    <row r="31" spans="1:6" ht="84" customHeight="1" x14ac:dyDescent="0.25">
      <c r="A31" s="243" t="s">
        <v>1085</v>
      </c>
      <c r="B31" s="243" t="s">
        <v>134</v>
      </c>
      <c r="C31" s="243" t="s">
        <v>510</v>
      </c>
      <c r="D31" s="243" t="s">
        <v>1086</v>
      </c>
      <c r="E31" s="243" t="s">
        <v>365</v>
      </c>
      <c r="F31" s="244" t="s">
        <v>1097</v>
      </c>
    </row>
    <row r="32" spans="1:6" ht="15.75" x14ac:dyDescent="0.25">
      <c r="A32" s="245" t="s">
        <v>1088</v>
      </c>
      <c r="B32" s="246">
        <v>50</v>
      </c>
      <c r="C32" s="246">
        <v>100</v>
      </c>
      <c r="D32" s="247">
        <v>86.4</v>
      </c>
      <c r="E32" s="247">
        <f>+D32*B32/C32</f>
        <v>43.2</v>
      </c>
      <c r="F32" s="593">
        <f>SUM(E32:E33)</f>
        <v>86.320700750110518</v>
      </c>
    </row>
    <row r="33" spans="1:6" ht="15.75" x14ac:dyDescent="0.25">
      <c r="A33" s="245" t="s">
        <v>1089</v>
      </c>
      <c r="B33" s="246">
        <v>50</v>
      </c>
      <c r="C33" s="246">
        <v>100</v>
      </c>
      <c r="D33" s="248">
        <v>86.241401500221045</v>
      </c>
      <c r="E33" s="247">
        <v>43.120700750110515</v>
      </c>
      <c r="F33" s="594"/>
    </row>
    <row r="36" spans="1:6" ht="15.75" x14ac:dyDescent="0.25">
      <c r="A36" s="590" t="s">
        <v>1098</v>
      </c>
      <c r="B36" s="590"/>
      <c r="C36" s="590"/>
      <c r="D36" s="590"/>
      <c r="E36" s="590"/>
      <c r="F36" s="590"/>
    </row>
    <row r="37" spans="1:6" ht="15.75" x14ac:dyDescent="0.25">
      <c r="A37" s="591" t="s">
        <v>1084</v>
      </c>
      <c r="B37" s="591"/>
      <c r="C37" s="591"/>
      <c r="D37" s="591"/>
      <c r="E37" s="591"/>
      <c r="F37" s="591"/>
    </row>
    <row r="38" spans="1:6" ht="69.75" customHeight="1" x14ac:dyDescent="0.25">
      <c r="A38" s="243" t="s">
        <v>1085</v>
      </c>
      <c r="B38" s="243" t="s">
        <v>134</v>
      </c>
      <c r="C38" s="243" t="s">
        <v>510</v>
      </c>
      <c r="D38" s="243" t="s">
        <v>1086</v>
      </c>
      <c r="E38" s="243" t="s">
        <v>365</v>
      </c>
      <c r="F38" s="244" t="s">
        <v>1099</v>
      </c>
    </row>
    <row r="39" spans="1:6" ht="15.75" x14ac:dyDescent="0.25">
      <c r="A39" s="245" t="s">
        <v>1088</v>
      </c>
      <c r="B39" s="246">
        <v>50</v>
      </c>
      <c r="C39" s="246">
        <v>100</v>
      </c>
      <c r="D39" s="247">
        <v>91.100341962114015</v>
      </c>
      <c r="E39" s="247">
        <v>45.550170981057008</v>
      </c>
      <c r="F39" s="593">
        <v>94.821143786845994</v>
      </c>
    </row>
    <row r="40" spans="1:6" ht="15.75" x14ac:dyDescent="0.25">
      <c r="A40" s="245" t="s">
        <v>1089</v>
      </c>
      <c r="B40" s="246">
        <v>50</v>
      </c>
      <c r="C40" s="246">
        <v>100</v>
      </c>
      <c r="D40" s="248">
        <v>98.541945611577972</v>
      </c>
      <c r="E40" s="247">
        <v>49.270972805788986</v>
      </c>
      <c r="F40" s="594"/>
    </row>
    <row r="43" spans="1:6" ht="15.75" x14ac:dyDescent="0.25">
      <c r="A43" s="590" t="s">
        <v>1100</v>
      </c>
      <c r="B43" s="590"/>
      <c r="C43" s="590"/>
      <c r="D43" s="590"/>
      <c r="E43" s="590"/>
      <c r="F43" s="590"/>
    </row>
    <row r="44" spans="1:6" ht="15.75" x14ac:dyDescent="0.25">
      <c r="A44" s="591" t="s">
        <v>1084</v>
      </c>
      <c r="B44" s="591"/>
      <c r="C44" s="591"/>
      <c r="D44" s="591"/>
      <c r="E44" s="591"/>
      <c r="F44" s="591"/>
    </row>
    <row r="45" spans="1:6" ht="69.75" customHeight="1" x14ac:dyDescent="0.25">
      <c r="A45" s="243" t="s">
        <v>1085</v>
      </c>
      <c r="B45" s="243" t="s">
        <v>134</v>
      </c>
      <c r="C45" s="243" t="s">
        <v>510</v>
      </c>
      <c r="D45" s="243" t="s">
        <v>1086</v>
      </c>
      <c r="E45" s="243" t="s">
        <v>365</v>
      </c>
      <c r="F45" s="244" t="s">
        <v>1101</v>
      </c>
    </row>
    <row r="46" spans="1:6" ht="15.75" x14ac:dyDescent="0.25">
      <c r="A46" s="245" t="s">
        <v>1088</v>
      </c>
      <c r="B46" s="246">
        <v>50</v>
      </c>
      <c r="C46" s="246">
        <v>100</v>
      </c>
      <c r="D46" s="247">
        <v>92.525206009674292</v>
      </c>
      <c r="E46" s="247">
        <v>46.262603004837146</v>
      </c>
      <c r="F46" s="593">
        <v>91.200839652234734</v>
      </c>
    </row>
    <row r="47" spans="1:6" ht="15.75" x14ac:dyDescent="0.25">
      <c r="A47" s="245" t="s">
        <v>1089</v>
      </c>
      <c r="B47" s="246">
        <v>50</v>
      </c>
      <c r="C47" s="246">
        <v>100</v>
      </c>
      <c r="D47" s="248">
        <v>89.876473294795176</v>
      </c>
      <c r="E47" s="247">
        <v>44.938236647397588</v>
      </c>
      <c r="F47" s="594"/>
    </row>
    <row r="50" spans="1:6" ht="15.75" x14ac:dyDescent="0.25">
      <c r="A50" s="590" t="s">
        <v>1102</v>
      </c>
      <c r="B50" s="590"/>
      <c r="C50" s="590"/>
      <c r="D50" s="590"/>
      <c r="E50" s="590"/>
      <c r="F50" s="590"/>
    </row>
    <row r="51" spans="1:6" ht="15.75" x14ac:dyDescent="0.25">
      <c r="A51" s="591" t="s">
        <v>1084</v>
      </c>
      <c r="B51" s="591"/>
      <c r="C51" s="591"/>
      <c r="D51" s="591"/>
      <c r="E51" s="591"/>
      <c r="F51" s="591"/>
    </row>
    <row r="52" spans="1:6" ht="78" customHeight="1" x14ac:dyDescent="0.25">
      <c r="A52" s="243" t="s">
        <v>1085</v>
      </c>
      <c r="B52" s="243" t="s">
        <v>134</v>
      </c>
      <c r="C52" s="243" t="s">
        <v>510</v>
      </c>
      <c r="D52" s="243" t="s">
        <v>1086</v>
      </c>
      <c r="E52" s="243" t="s">
        <v>365</v>
      </c>
      <c r="F52" s="244" t="s">
        <v>1103</v>
      </c>
    </row>
    <row r="53" spans="1:6" ht="15.75" x14ac:dyDescent="0.25">
      <c r="A53" s="245" t="s">
        <v>1088</v>
      </c>
      <c r="B53" s="246">
        <v>50</v>
      </c>
      <c r="C53" s="246">
        <v>100</v>
      </c>
      <c r="D53" s="248">
        <v>90.5</v>
      </c>
      <c r="E53" s="247">
        <f>+D53*B53/C53</f>
        <v>45.25</v>
      </c>
      <c r="F53" s="593">
        <f>SUM(E53:E54)</f>
        <v>92.611994949494957</v>
      </c>
    </row>
    <row r="54" spans="1:6" ht="15.75" x14ac:dyDescent="0.25">
      <c r="A54" s="245" t="s">
        <v>1089</v>
      </c>
      <c r="B54" s="246">
        <v>50</v>
      </c>
      <c r="C54" s="246">
        <v>100</v>
      </c>
      <c r="D54" s="248">
        <v>94.723989898989913</v>
      </c>
      <c r="E54" s="247">
        <v>47.361994949494957</v>
      </c>
      <c r="F54" s="594"/>
    </row>
    <row r="57" spans="1:6" ht="15.75" x14ac:dyDescent="0.25">
      <c r="A57" s="590" t="s">
        <v>1104</v>
      </c>
      <c r="B57" s="590"/>
      <c r="C57" s="590"/>
      <c r="D57" s="590"/>
      <c r="E57" s="590"/>
      <c r="F57" s="590"/>
    </row>
    <row r="58" spans="1:6" ht="15.75" x14ac:dyDescent="0.25">
      <c r="A58" s="591" t="s">
        <v>1084</v>
      </c>
      <c r="B58" s="591"/>
      <c r="C58" s="591"/>
      <c r="D58" s="591"/>
      <c r="E58" s="591"/>
      <c r="F58" s="591"/>
    </row>
    <row r="59" spans="1:6" ht="72" customHeight="1" x14ac:dyDescent="0.25">
      <c r="A59" s="243" t="s">
        <v>1085</v>
      </c>
      <c r="B59" s="243" t="s">
        <v>134</v>
      </c>
      <c r="C59" s="243" t="s">
        <v>510</v>
      </c>
      <c r="D59" s="243" t="s">
        <v>1086</v>
      </c>
      <c r="E59" s="243" t="s">
        <v>365</v>
      </c>
      <c r="F59" s="244" t="s">
        <v>1105</v>
      </c>
    </row>
    <row r="60" spans="1:6" ht="15.75" x14ac:dyDescent="0.25">
      <c r="A60" s="245" t="s">
        <v>1088</v>
      </c>
      <c r="B60" s="246">
        <v>50</v>
      </c>
      <c r="C60" s="246">
        <v>100</v>
      </c>
      <c r="D60" s="248">
        <v>81.099999999999994</v>
      </c>
      <c r="E60" s="247">
        <f>+D60*B60/C60</f>
        <v>40.549999999999997</v>
      </c>
      <c r="F60" s="588">
        <f>SUM(E60:E61)</f>
        <v>82.703617670724441</v>
      </c>
    </row>
    <row r="61" spans="1:6" ht="15.75" x14ac:dyDescent="0.25">
      <c r="A61" s="245" t="s">
        <v>1089</v>
      </c>
      <c r="B61" s="246">
        <v>50</v>
      </c>
      <c r="C61" s="246">
        <v>100</v>
      </c>
      <c r="D61" s="248">
        <v>84.307235341448859</v>
      </c>
      <c r="E61" s="247">
        <v>42.153617670724437</v>
      </c>
      <c r="F61" s="592"/>
    </row>
    <row r="64" spans="1:6" ht="15.75" x14ac:dyDescent="0.25">
      <c r="A64" s="590" t="s">
        <v>1106</v>
      </c>
      <c r="B64" s="590"/>
      <c r="C64" s="590"/>
      <c r="D64" s="590"/>
      <c r="E64" s="590"/>
      <c r="F64" s="590"/>
    </row>
    <row r="65" spans="1:6" ht="15.75" x14ac:dyDescent="0.25">
      <c r="A65" s="591" t="s">
        <v>1084</v>
      </c>
      <c r="B65" s="591"/>
      <c r="C65" s="591"/>
      <c r="D65" s="591"/>
      <c r="E65" s="591"/>
      <c r="F65" s="591"/>
    </row>
    <row r="66" spans="1:6" ht="79.5" customHeight="1" x14ac:dyDescent="0.25">
      <c r="A66" s="243" t="s">
        <v>1085</v>
      </c>
      <c r="B66" s="243" t="s">
        <v>134</v>
      </c>
      <c r="C66" s="243" t="s">
        <v>510</v>
      </c>
      <c r="D66" s="243" t="s">
        <v>1086</v>
      </c>
      <c r="E66" s="243" t="s">
        <v>365</v>
      </c>
      <c r="F66" s="244" t="s">
        <v>1107</v>
      </c>
    </row>
    <row r="67" spans="1:6" ht="15.75" x14ac:dyDescent="0.25">
      <c r="A67" s="245" t="s">
        <v>1088</v>
      </c>
      <c r="B67" s="246">
        <v>50</v>
      </c>
      <c r="C67" s="246">
        <v>100</v>
      </c>
      <c r="D67" s="248">
        <v>89.801337954637901</v>
      </c>
      <c r="E67" s="247">
        <v>44.900668977318944</v>
      </c>
      <c r="F67" s="588">
        <v>87.587950963850929</v>
      </c>
    </row>
    <row r="68" spans="1:6" ht="15.75" x14ac:dyDescent="0.25">
      <c r="A68" s="245" t="s">
        <v>1089</v>
      </c>
      <c r="B68" s="246">
        <v>50</v>
      </c>
      <c r="C68" s="246">
        <v>100</v>
      </c>
      <c r="D68" s="248">
        <v>85.374563973063971</v>
      </c>
      <c r="E68" s="247">
        <v>42.687281986531985</v>
      </c>
      <c r="F68" s="589"/>
    </row>
    <row r="71" spans="1:6" ht="15.75" x14ac:dyDescent="0.25">
      <c r="A71" s="590" t="s">
        <v>1108</v>
      </c>
      <c r="B71" s="590"/>
      <c r="C71" s="590"/>
      <c r="D71" s="590"/>
      <c r="E71" s="590"/>
      <c r="F71" s="590"/>
    </row>
    <row r="72" spans="1:6" ht="15.75" x14ac:dyDescent="0.25">
      <c r="A72" s="591" t="s">
        <v>1084</v>
      </c>
      <c r="B72" s="591"/>
      <c r="C72" s="591"/>
      <c r="D72" s="591"/>
      <c r="E72" s="591"/>
      <c r="F72" s="591"/>
    </row>
    <row r="73" spans="1:6" ht="65.25" customHeight="1" x14ac:dyDescent="0.25">
      <c r="A73" s="243" t="s">
        <v>1085</v>
      </c>
      <c r="B73" s="243" t="s">
        <v>134</v>
      </c>
      <c r="C73" s="243" t="s">
        <v>510</v>
      </c>
      <c r="D73" s="243" t="s">
        <v>1086</v>
      </c>
      <c r="E73" s="243" t="s">
        <v>365</v>
      </c>
      <c r="F73" s="244" t="s">
        <v>1109</v>
      </c>
    </row>
    <row r="74" spans="1:6" ht="15.75" x14ac:dyDescent="0.25">
      <c r="A74" s="245" t="s">
        <v>1088</v>
      </c>
      <c r="B74" s="246">
        <v>50</v>
      </c>
      <c r="C74" s="246">
        <v>100</v>
      </c>
      <c r="D74" s="248">
        <v>91.104405722402802</v>
      </c>
      <c r="E74" s="247">
        <v>45.552202861201401</v>
      </c>
      <c r="F74" s="588">
        <v>86.11444643339982</v>
      </c>
    </row>
    <row r="75" spans="1:6" ht="15.75" x14ac:dyDescent="0.25">
      <c r="A75" s="245" t="s">
        <v>1089</v>
      </c>
      <c r="B75" s="246">
        <v>50</v>
      </c>
      <c r="C75" s="246">
        <v>100</v>
      </c>
      <c r="D75" s="248">
        <v>81.124487144396824</v>
      </c>
      <c r="E75" s="247">
        <v>40.562243572198412</v>
      </c>
      <c r="F75" s="589"/>
    </row>
    <row r="78" spans="1:6" ht="15.75" x14ac:dyDescent="0.25">
      <c r="A78" s="590" t="s">
        <v>1110</v>
      </c>
      <c r="B78" s="590"/>
      <c r="C78" s="590"/>
      <c r="D78" s="590"/>
      <c r="E78" s="590"/>
      <c r="F78" s="590"/>
    </row>
    <row r="79" spans="1:6" ht="15.75" x14ac:dyDescent="0.25">
      <c r="A79" s="591" t="s">
        <v>1084</v>
      </c>
      <c r="B79" s="591"/>
      <c r="C79" s="591"/>
      <c r="D79" s="591"/>
      <c r="E79" s="591"/>
      <c r="F79" s="591"/>
    </row>
    <row r="80" spans="1:6" ht="75" customHeight="1" x14ac:dyDescent="0.25">
      <c r="A80" s="243" t="s">
        <v>1085</v>
      </c>
      <c r="B80" s="243" t="s">
        <v>134</v>
      </c>
      <c r="C80" s="243" t="s">
        <v>510</v>
      </c>
      <c r="D80" s="243" t="s">
        <v>1086</v>
      </c>
      <c r="E80" s="243" t="s">
        <v>365</v>
      </c>
      <c r="F80" s="244" t="s">
        <v>1111</v>
      </c>
    </row>
    <row r="81" spans="1:6" ht="15.75" x14ac:dyDescent="0.25">
      <c r="A81" s="245" t="s">
        <v>1088</v>
      </c>
      <c r="B81" s="246">
        <v>50</v>
      </c>
      <c r="C81" s="246">
        <v>100</v>
      </c>
      <c r="D81" s="248">
        <v>93.731444233864707</v>
      </c>
      <c r="E81" s="247">
        <v>46.865722116932353</v>
      </c>
      <c r="F81" s="588">
        <f>SUM(E81:E82)</f>
        <v>84.515722116932352</v>
      </c>
    </row>
    <row r="82" spans="1:6" ht="15.75" x14ac:dyDescent="0.25">
      <c r="A82" s="245" t="s">
        <v>1089</v>
      </c>
      <c r="B82" s="246">
        <v>50</v>
      </c>
      <c r="C82" s="246">
        <v>100</v>
      </c>
      <c r="D82" s="248">
        <v>75.3</v>
      </c>
      <c r="E82" s="247">
        <f>+D82*B82/C82</f>
        <v>37.65</v>
      </c>
      <c r="F82" s="589"/>
    </row>
    <row r="85" spans="1:6" ht="15.75" x14ac:dyDescent="0.25">
      <c r="A85" s="590" t="s">
        <v>1112</v>
      </c>
      <c r="B85" s="590"/>
      <c r="C85" s="590"/>
      <c r="D85" s="590"/>
      <c r="E85" s="590"/>
      <c r="F85" s="590"/>
    </row>
    <row r="86" spans="1:6" ht="15.75" x14ac:dyDescent="0.25">
      <c r="A86" s="591" t="s">
        <v>1084</v>
      </c>
      <c r="B86" s="591"/>
      <c r="C86" s="591"/>
      <c r="D86" s="591"/>
      <c r="E86" s="591"/>
      <c r="F86" s="591"/>
    </row>
    <row r="87" spans="1:6" ht="72.75" customHeight="1" x14ac:dyDescent="0.25">
      <c r="A87" s="243" t="s">
        <v>1085</v>
      </c>
      <c r="B87" s="243" t="s">
        <v>134</v>
      </c>
      <c r="C87" s="243" t="s">
        <v>510</v>
      </c>
      <c r="D87" s="243" t="s">
        <v>1086</v>
      </c>
      <c r="E87" s="243" t="s">
        <v>365</v>
      </c>
      <c r="F87" s="244" t="s">
        <v>1113</v>
      </c>
    </row>
    <row r="88" spans="1:6" ht="15.75" x14ac:dyDescent="0.25">
      <c r="A88" s="245" t="s">
        <v>1088</v>
      </c>
      <c r="B88" s="246">
        <v>50</v>
      </c>
      <c r="C88" s="246">
        <v>100</v>
      </c>
      <c r="D88" s="248">
        <v>97.107314759350317</v>
      </c>
      <c r="E88" s="247">
        <v>48.553657379675158</v>
      </c>
      <c r="F88" s="588">
        <v>89.895897093340068</v>
      </c>
    </row>
    <row r="89" spans="1:6" ht="15.75" x14ac:dyDescent="0.25">
      <c r="A89" s="245" t="s">
        <v>1089</v>
      </c>
      <c r="B89" s="246">
        <v>50</v>
      </c>
      <c r="C89" s="246">
        <v>100</v>
      </c>
      <c r="D89" s="248">
        <v>82.684479427329833</v>
      </c>
      <c r="E89" s="247">
        <v>41.34223971366491</v>
      </c>
      <c r="F89" s="589"/>
    </row>
    <row r="92" spans="1:6" ht="15.75" x14ac:dyDescent="0.25">
      <c r="A92" s="590" t="s">
        <v>1114</v>
      </c>
      <c r="B92" s="590"/>
      <c r="C92" s="590"/>
      <c r="D92" s="590"/>
      <c r="E92" s="590"/>
      <c r="F92" s="590"/>
    </row>
    <row r="93" spans="1:6" ht="15.75" x14ac:dyDescent="0.25">
      <c r="A93" s="591" t="s">
        <v>1084</v>
      </c>
      <c r="B93" s="591"/>
      <c r="C93" s="591"/>
      <c r="D93" s="591"/>
      <c r="E93" s="591"/>
      <c r="F93" s="591"/>
    </row>
    <row r="94" spans="1:6" ht="64.5" customHeight="1" x14ac:dyDescent="0.25">
      <c r="A94" s="243" t="s">
        <v>1085</v>
      </c>
      <c r="B94" s="243" t="s">
        <v>134</v>
      </c>
      <c r="C94" s="243" t="s">
        <v>510</v>
      </c>
      <c r="D94" s="243" t="s">
        <v>1086</v>
      </c>
      <c r="E94" s="243" t="s">
        <v>365</v>
      </c>
      <c r="F94" s="244" t="s">
        <v>1115</v>
      </c>
    </row>
    <row r="95" spans="1:6" ht="15.75" x14ac:dyDescent="0.25">
      <c r="A95" s="245" t="s">
        <v>1088</v>
      </c>
      <c r="B95" s="246">
        <v>50</v>
      </c>
      <c r="C95" s="246">
        <v>100</v>
      </c>
      <c r="D95" s="248">
        <v>89.541386700145381</v>
      </c>
      <c r="E95" s="247">
        <v>44.77069335007269</v>
      </c>
      <c r="F95" s="588">
        <v>92.674871733068613</v>
      </c>
    </row>
    <row r="96" spans="1:6" ht="15.75" x14ac:dyDescent="0.25">
      <c r="A96" s="245" t="s">
        <v>1089</v>
      </c>
      <c r="B96" s="246">
        <v>50</v>
      </c>
      <c r="C96" s="246">
        <v>100</v>
      </c>
      <c r="D96" s="248">
        <v>95.808356765991846</v>
      </c>
      <c r="E96" s="247">
        <v>47.904178382995923</v>
      </c>
      <c r="F96" s="589"/>
    </row>
    <row r="99" spans="1:6" ht="15.75" x14ac:dyDescent="0.25">
      <c r="A99" s="590" t="s">
        <v>1116</v>
      </c>
      <c r="B99" s="590"/>
      <c r="C99" s="590"/>
      <c r="D99" s="590"/>
      <c r="E99" s="590"/>
      <c r="F99" s="590"/>
    </row>
    <row r="100" spans="1:6" ht="15.75" x14ac:dyDescent="0.25">
      <c r="A100" s="591" t="s">
        <v>1084</v>
      </c>
      <c r="B100" s="591"/>
      <c r="C100" s="591"/>
      <c r="D100" s="591"/>
      <c r="E100" s="591"/>
      <c r="F100" s="591"/>
    </row>
    <row r="101" spans="1:6" ht="63.75" customHeight="1" x14ac:dyDescent="0.25">
      <c r="A101" s="243" t="s">
        <v>1085</v>
      </c>
      <c r="B101" s="243" t="s">
        <v>134</v>
      </c>
      <c r="C101" s="243" t="s">
        <v>510</v>
      </c>
      <c r="D101" s="243" t="s">
        <v>1086</v>
      </c>
      <c r="E101" s="243" t="s">
        <v>365</v>
      </c>
      <c r="F101" s="244" t="s">
        <v>1117</v>
      </c>
    </row>
    <row r="102" spans="1:6" ht="15.75" x14ac:dyDescent="0.25">
      <c r="A102" s="245" t="s">
        <v>1088</v>
      </c>
      <c r="B102" s="246">
        <v>50</v>
      </c>
      <c r="C102" s="246">
        <v>100</v>
      </c>
      <c r="D102" s="248">
        <v>83.647992567099251</v>
      </c>
      <c r="E102" s="247">
        <v>41.823996283549626</v>
      </c>
      <c r="F102" s="588">
        <v>85.784830569263903</v>
      </c>
    </row>
    <row r="103" spans="1:6" ht="15.75" x14ac:dyDescent="0.25">
      <c r="A103" s="245" t="s">
        <v>1089</v>
      </c>
      <c r="B103" s="246">
        <v>50</v>
      </c>
      <c r="C103" s="246">
        <v>100</v>
      </c>
      <c r="D103" s="248">
        <v>87.921668571428569</v>
      </c>
      <c r="E103" s="247">
        <v>43.960834285714284</v>
      </c>
      <c r="F103" s="589"/>
    </row>
    <row r="106" spans="1:6" ht="15.75" x14ac:dyDescent="0.25">
      <c r="A106" s="590" t="s">
        <v>1118</v>
      </c>
      <c r="B106" s="590"/>
      <c r="C106" s="590"/>
      <c r="D106" s="590"/>
      <c r="E106" s="590"/>
      <c r="F106" s="590"/>
    </row>
    <row r="107" spans="1:6" ht="15.75" x14ac:dyDescent="0.25">
      <c r="A107" s="591" t="s">
        <v>1084</v>
      </c>
      <c r="B107" s="591"/>
      <c r="C107" s="591"/>
      <c r="D107" s="591"/>
      <c r="E107" s="591"/>
      <c r="F107" s="591"/>
    </row>
    <row r="108" spans="1:6" ht="70.5" customHeight="1" x14ac:dyDescent="0.25">
      <c r="A108" s="243" t="s">
        <v>1085</v>
      </c>
      <c r="B108" s="243" t="s">
        <v>134</v>
      </c>
      <c r="C108" s="243" t="s">
        <v>510</v>
      </c>
      <c r="D108" s="243" t="s">
        <v>1086</v>
      </c>
      <c r="E108" s="243" t="s">
        <v>365</v>
      </c>
      <c r="F108" s="244" t="s">
        <v>1119</v>
      </c>
    </row>
    <row r="109" spans="1:6" ht="15.75" x14ac:dyDescent="0.25">
      <c r="A109" s="245" t="s">
        <v>1088</v>
      </c>
      <c r="B109" s="246">
        <v>50</v>
      </c>
      <c r="C109" s="246">
        <v>100</v>
      </c>
      <c r="D109" s="248">
        <v>85.708085059919583</v>
      </c>
      <c r="E109" s="247">
        <v>42.854042529959791</v>
      </c>
      <c r="F109" s="588">
        <v>88.423727904109455</v>
      </c>
    </row>
    <row r="110" spans="1:6" ht="15.75" x14ac:dyDescent="0.25">
      <c r="A110" s="245" t="s">
        <v>1089</v>
      </c>
      <c r="B110" s="246">
        <v>50</v>
      </c>
      <c r="C110" s="246">
        <v>100</v>
      </c>
      <c r="D110" s="248">
        <v>91.139370748299314</v>
      </c>
      <c r="E110" s="247">
        <v>45.569685374149657</v>
      </c>
      <c r="F110" s="589"/>
    </row>
    <row r="113" spans="1:6" ht="15.75" x14ac:dyDescent="0.25">
      <c r="A113" s="590" t="s">
        <v>1120</v>
      </c>
      <c r="B113" s="590"/>
      <c r="C113" s="590"/>
      <c r="D113" s="590"/>
      <c r="E113" s="590"/>
      <c r="F113" s="590"/>
    </row>
    <row r="114" spans="1:6" ht="15.75" x14ac:dyDescent="0.25">
      <c r="A114" s="591" t="s">
        <v>1084</v>
      </c>
      <c r="B114" s="591"/>
      <c r="C114" s="591"/>
      <c r="D114" s="591"/>
      <c r="E114" s="591"/>
      <c r="F114" s="591"/>
    </row>
    <row r="115" spans="1:6" ht="68.25" customHeight="1" x14ac:dyDescent="0.25">
      <c r="A115" s="243" t="s">
        <v>1085</v>
      </c>
      <c r="B115" s="243" t="s">
        <v>134</v>
      </c>
      <c r="C115" s="243" t="s">
        <v>510</v>
      </c>
      <c r="D115" s="243" t="s">
        <v>1086</v>
      </c>
      <c r="E115" s="243" t="s">
        <v>365</v>
      </c>
      <c r="F115" s="244" t="s">
        <v>1121</v>
      </c>
    </row>
    <row r="116" spans="1:6" ht="15.75" x14ac:dyDescent="0.25">
      <c r="A116" s="245" t="s">
        <v>1088</v>
      </c>
      <c r="B116" s="246">
        <v>50</v>
      </c>
      <c r="C116" s="246">
        <v>100</v>
      </c>
      <c r="D116" s="248">
        <v>86.441739717613245</v>
      </c>
      <c r="E116" s="247">
        <v>43.220869858806616</v>
      </c>
      <c r="F116" s="588">
        <v>86.192582037293931</v>
      </c>
    </row>
    <row r="117" spans="1:6" ht="15.75" x14ac:dyDescent="0.25">
      <c r="A117" s="245" t="s">
        <v>1089</v>
      </c>
      <c r="B117" s="246">
        <v>50</v>
      </c>
      <c r="C117" s="246">
        <v>100</v>
      </c>
      <c r="D117" s="248">
        <v>85.943424356974646</v>
      </c>
      <c r="E117" s="247">
        <v>42.971712178487323</v>
      </c>
      <c r="F117" s="589"/>
    </row>
    <row r="120" spans="1:6" ht="15.75" x14ac:dyDescent="0.25">
      <c r="A120" s="590" t="s">
        <v>1122</v>
      </c>
      <c r="B120" s="590"/>
      <c r="C120" s="590"/>
      <c r="D120" s="590"/>
      <c r="E120" s="590"/>
      <c r="F120" s="590"/>
    </row>
    <row r="121" spans="1:6" ht="15.75" x14ac:dyDescent="0.25">
      <c r="A121" s="591" t="s">
        <v>1084</v>
      </c>
      <c r="B121" s="591"/>
      <c r="C121" s="591"/>
      <c r="D121" s="591"/>
      <c r="E121" s="591"/>
      <c r="F121" s="591"/>
    </row>
    <row r="122" spans="1:6" ht="66" customHeight="1" x14ac:dyDescent="0.25">
      <c r="A122" s="243" t="s">
        <v>1085</v>
      </c>
      <c r="B122" s="243" t="s">
        <v>134</v>
      </c>
      <c r="C122" s="243" t="s">
        <v>510</v>
      </c>
      <c r="D122" s="243" t="s">
        <v>1086</v>
      </c>
      <c r="E122" s="243" t="s">
        <v>365</v>
      </c>
      <c r="F122" s="244" t="s">
        <v>1123</v>
      </c>
    </row>
    <row r="123" spans="1:6" ht="15.75" x14ac:dyDescent="0.25">
      <c r="A123" s="245" t="s">
        <v>1088</v>
      </c>
      <c r="B123" s="246">
        <v>50</v>
      </c>
      <c r="C123" s="246">
        <v>100</v>
      </c>
      <c r="D123" s="248">
        <v>95.7</v>
      </c>
      <c r="E123" s="247">
        <f>+D123*B123/C123</f>
        <v>47.85</v>
      </c>
      <c r="F123" s="588">
        <f>SUM(E123:E124)</f>
        <v>93.055240845305207</v>
      </c>
    </row>
    <row r="124" spans="1:6" ht="15.75" x14ac:dyDescent="0.25">
      <c r="A124" s="245" t="s">
        <v>1089</v>
      </c>
      <c r="B124" s="246">
        <v>50</v>
      </c>
      <c r="C124" s="246">
        <v>100</v>
      </c>
      <c r="D124" s="248">
        <v>90.410481690610425</v>
      </c>
      <c r="E124" s="247">
        <v>45.205240845305212</v>
      </c>
      <c r="F124" s="589"/>
    </row>
    <row r="127" spans="1:6" ht="15.75" x14ac:dyDescent="0.25">
      <c r="A127" s="590" t="s">
        <v>1124</v>
      </c>
      <c r="B127" s="590"/>
      <c r="C127" s="590"/>
      <c r="D127" s="590"/>
      <c r="E127" s="590"/>
      <c r="F127" s="590"/>
    </row>
    <row r="128" spans="1:6" ht="15.75" x14ac:dyDescent="0.25">
      <c r="A128" s="591" t="s">
        <v>1084</v>
      </c>
      <c r="B128" s="591"/>
      <c r="C128" s="591"/>
      <c r="D128" s="591"/>
      <c r="E128" s="591"/>
      <c r="F128" s="591"/>
    </row>
    <row r="129" spans="1:6" ht="74.25" customHeight="1" x14ac:dyDescent="0.25">
      <c r="A129" s="243" t="s">
        <v>1085</v>
      </c>
      <c r="B129" s="243" t="s">
        <v>134</v>
      </c>
      <c r="C129" s="243" t="s">
        <v>510</v>
      </c>
      <c r="D129" s="243" t="s">
        <v>1086</v>
      </c>
      <c r="E129" s="243" t="s">
        <v>365</v>
      </c>
      <c r="F129" s="244" t="s">
        <v>1125</v>
      </c>
    </row>
    <row r="130" spans="1:6" ht="15.75" x14ac:dyDescent="0.25">
      <c r="A130" s="245" t="s">
        <v>1088</v>
      </c>
      <c r="B130" s="246">
        <v>50</v>
      </c>
      <c r="C130" s="246">
        <v>100</v>
      </c>
      <c r="D130" s="248">
        <v>86.20796521039091</v>
      </c>
      <c r="E130" s="247">
        <v>43.103982605195455</v>
      </c>
      <c r="F130" s="588">
        <v>82.61242416737133</v>
      </c>
    </row>
    <row r="131" spans="1:6" ht="15.75" x14ac:dyDescent="0.25">
      <c r="A131" s="245" t="s">
        <v>1089</v>
      </c>
      <c r="B131" s="246">
        <v>50</v>
      </c>
      <c r="C131" s="246">
        <v>100</v>
      </c>
      <c r="D131" s="248">
        <v>79.01688312435175</v>
      </c>
      <c r="E131" s="247">
        <v>39.508441562175875</v>
      </c>
      <c r="F131" s="589"/>
    </row>
    <row r="134" spans="1:6" ht="15.75" x14ac:dyDescent="0.25">
      <c r="A134" s="590" t="s">
        <v>1126</v>
      </c>
      <c r="B134" s="590"/>
      <c r="C134" s="590"/>
      <c r="D134" s="590"/>
      <c r="E134" s="590"/>
      <c r="F134" s="590"/>
    </row>
    <row r="135" spans="1:6" ht="15.75" x14ac:dyDescent="0.25">
      <c r="A135" s="591" t="s">
        <v>1084</v>
      </c>
      <c r="B135" s="591"/>
      <c r="C135" s="591"/>
      <c r="D135" s="591"/>
      <c r="E135" s="591"/>
      <c r="F135" s="591"/>
    </row>
    <row r="136" spans="1:6" ht="59.25" customHeight="1" x14ac:dyDescent="0.25">
      <c r="A136" s="243" t="s">
        <v>1085</v>
      </c>
      <c r="B136" s="243" t="s">
        <v>134</v>
      </c>
      <c r="C136" s="243" t="s">
        <v>510</v>
      </c>
      <c r="D136" s="243" t="s">
        <v>1086</v>
      </c>
      <c r="E136" s="243" t="s">
        <v>365</v>
      </c>
      <c r="F136" s="244" t="s">
        <v>1127</v>
      </c>
    </row>
    <row r="137" spans="1:6" ht="15.75" x14ac:dyDescent="0.25">
      <c r="A137" s="245" t="s">
        <v>1088</v>
      </c>
      <c r="B137" s="246">
        <v>50</v>
      </c>
      <c r="C137" s="246">
        <v>100</v>
      </c>
      <c r="D137" s="248">
        <v>86.908509552338415</v>
      </c>
      <c r="E137" s="247">
        <v>43.454254776169208</v>
      </c>
      <c r="F137" s="588">
        <v>88.724756175540278</v>
      </c>
    </row>
    <row r="138" spans="1:6" ht="15.75" x14ac:dyDescent="0.25">
      <c r="A138" s="245" t="s">
        <v>1089</v>
      </c>
      <c r="B138" s="246">
        <v>50</v>
      </c>
      <c r="C138" s="246">
        <v>100</v>
      </c>
      <c r="D138" s="248">
        <v>90.541002798742156</v>
      </c>
      <c r="E138" s="247">
        <v>45.270501399371078</v>
      </c>
      <c r="F138" s="589"/>
    </row>
    <row r="141" spans="1:6" ht="15.75" x14ac:dyDescent="0.25">
      <c r="A141" s="590" t="s">
        <v>1128</v>
      </c>
      <c r="B141" s="590"/>
      <c r="C141" s="590"/>
      <c r="D141" s="590"/>
      <c r="E141" s="590"/>
      <c r="F141" s="590"/>
    </row>
    <row r="142" spans="1:6" ht="15.75" x14ac:dyDescent="0.25">
      <c r="A142" s="591" t="s">
        <v>1084</v>
      </c>
      <c r="B142" s="591"/>
      <c r="C142" s="591"/>
      <c r="D142" s="591"/>
      <c r="E142" s="591"/>
      <c r="F142" s="591"/>
    </row>
    <row r="143" spans="1:6" ht="58.5" customHeight="1" x14ac:dyDescent="0.25">
      <c r="A143" s="243" t="s">
        <v>1085</v>
      </c>
      <c r="B143" s="243" t="s">
        <v>134</v>
      </c>
      <c r="C143" s="243" t="s">
        <v>510</v>
      </c>
      <c r="D143" s="243" t="s">
        <v>1086</v>
      </c>
      <c r="E143" s="243" t="s">
        <v>365</v>
      </c>
      <c r="F143" s="244" t="s">
        <v>1129</v>
      </c>
    </row>
    <row r="144" spans="1:6" ht="15.75" x14ac:dyDescent="0.25">
      <c r="A144" s="245" t="s">
        <v>1088</v>
      </c>
      <c r="B144" s="246">
        <v>50</v>
      </c>
      <c r="C144" s="246">
        <v>100</v>
      </c>
      <c r="D144" s="248">
        <v>93.9</v>
      </c>
      <c r="E144" s="247">
        <f>+D144*B144/C144</f>
        <v>46.95</v>
      </c>
      <c r="F144" s="588">
        <f>SUM(E144:E145)</f>
        <v>90.851359101132786</v>
      </c>
    </row>
    <row r="145" spans="1:6" ht="15.75" x14ac:dyDescent="0.25">
      <c r="A145" s="245" t="s">
        <v>1089</v>
      </c>
      <c r="B145" s="246">
        <v>50</v>
      </c>
      <c r="C145" s="246">
        <v>100</v>
      </c>
      <c r="D145" s="248">
        <v>87.802718202265567</v>
      </c>
      <c r="E145" s="247">
        <v>43.901359101132783</v>
      </c>
      <c r="F145" s="589"/>
    </row>
    <row r="148" spans="1:6" ht="15.75" x14ac:dyDescent="0.25">
      <c r="A148" s="590" t="s">
        <v>1130</v>
      </c>
      <c r="B148" s="590"/>
      <c r="C148" s="590"/>
      <c r="D148" s="590"/>
      <c r="E148" s="590"/>
      <c r="F148" s="590"/>
    </row>
    <row r="149" spans="1:6" ht="15.75" x14ac:dyDescent="0.25">
      <c r="A149" s="591" t="s">
        <v>1084</v>
      </c>
      <c r="B149" s="591"/>
      <c r="C149" s="591"/>
      <c r="D149" s="591"/>
      <c r="E149" s="591"/>
      <c r="F149" s="591"/>
    </row>
    <row r="150" spans="1:6" ht="81" customHeight="1" x14ac:dyDescent="0.25">
      <c r="A150" s="243" t="s">
        <v>1085</v>
      </c>
      <c r="B150" s="243" t="s">
        <v>134</v>
      </c>
      <c r="C150" s="243" t="s">
        <v>510</v>
      </c>
      <c r="D150" s="243" t="s">
        <v>1086</v>
      </c>
      <c r="E150" s="243" t="s">
        <v>365</v>
      </c>
      <c r="F150" s="244" t="s">
        <v>1131</v>
      </c>
    </row>
    <row r="151" spans="1:6" ht="15.75" x14ac:dyDescent="0.25">
      <c r="A151" s="245" t="s">
        <v>1088</v>
      </c>
      <c r="B151" s="246">
        <v>50</v>
      </c>
      <c r="C151" s="246">
        <v>100</v>
      </c>
      <c r="D151" s="248">
        <v>87.127378651617633</v>
      </c>
      <c r="E151" s="247">
        <v>43.563689325808816</v>
      </c>
      <c r="F151" s="588">
        <v>89.703893029512514</v>
      </c>
    </row>
    <row r="152" spans="1:6" ht="15.75" x14ac:dyDescent="0.25">
      <c r="A152" s="245" t="s">
        <v>1089</v>
      </c>
      <c r="B152" s="246">
        <v>50</v>
      </c>
      <c r="C152" s="246">
        <v>100</v>
      </c>
      <c r="D152" s="248">
        <v>92.280407407407395</v>
      </c>
      <c r="E152" s="247">
        <v>46.140203703703698</v>
      </c>
      <c r="F152" s="589"/>
    </row>
    <row r="155" spans="1:6" ht="15.75" x14ac:dyDescent="0.25">
      <c r="A155" s="590" t="s">
        <v>1132</v>
      </c>
      <c r="B155" s="590"/>
      <c r="C155" s="590"/>
      <c r="D155" s="590"/>
      <c r="E155" s="590"/>
      <c r="F155" s="590"/>
    </row>
    <row r="156" spans="1:6" ht="15.75" x14ac:dyDescent="0.25">
      <c r="A156" s="591" t="s">
        <v>1084</v>
      </c>
      <c r="B156" s="591"/>
      <c r="C156" s="591"/>
      <c r="D156" s="591"/>
      <c r="E156" s="591"/>
      <c r="F156" s="591"/>
    </row>
    <row r="157" spans="1:6" ht="64.5" customHeight="1" x14ac:dyDescent="0.25">
      <c r="A157" s="243" t="s">
        <v>1085</v>
      </c>
      <c r="B157" s="243" t="s">
        <v>134</v>
      </c>
      <c r="C157" s="243" t="s">
        <v>510</v>
      </c>
      <c r="D157" s="243" t="s">
        <v>1086</v>
      </c>
      <c r="E157" s="243" t="s">
        <v>365</v>
      </c>
      <c r="F157" s="244" t="s">
        <v>1133</v>
      </c>
    </row>
    <row r="158" spans="1:6" ht="15.75" x14ac:dyDescent="0.25">
      <c r="A158" s="245" t="s">
        <v>1088</v>
      </c>
      <c r="B158" s="246">
        <v>50</v>
      </c>
      <c r="C158" s="246">
        <v>100</v>
      </c>
      <c r="D158" s="248">
        <v>91.2</v>
      </c>
      <c r="E158" s="247">
        <f>+D158*B158/C158</f>
        <v>45.6</v>
      </c>
      <c r="F158" s="588">
        <f>SUM(E158:E159)</f>
        <v>91.121561060632786</v>
      </c>
    </row>
    <row r="159" spans="1:6" ht="15.75" x14ac:dyDescent="0.25">
      <c r="A159" s="245" t="s">
        <v>1089</v>
      </c>
      <c r="B159" s="246">
        <v>50</v>
      </c>
      <c r="C159" s="246">
        <v>100</v>
      </c>
      <c r="D159" s="248">
        <v>91.043122121265583</v>
      </c>
      <c r="E159" s="247">
        <v>45.521561060632791</v>
      </c>
      <c r="F159" s="589"/>
    </row>
    <row r="162" spans="1:6" ht="15.75" x14ac:dyDescent="0.25">
      <c r="A162" s="590" t="s">
        <v>1134</v>
      </c>
      <c r="B162" s="590"/>
      <c r="C162" s="590"/>
      <c r="D162" s="590"/>
      <c r="E162" s="590"/>
      <c r="F162" s="590"/>
    </row>
    <row r="163" spans="1:6" ht="15.75" x14ac:dyDescent="0.25">
      <c r="A163" s="591" t="s">
        <v>1084</v>
      </c>
      <c r="B163" s="591"/>
      <c r="C163" s="591"/>
      <c r="D163" s="591"/>
      <c r="E163" s="591"/>
      <c r="F163" s="591"/>
    </row>
    <row r="164" spans="1:6" ht="63" customHeight="1" x14ac:dyDescent="0.25">
      <c r="A164" s="243" t="s">
        <v>1085</v>
      </c>
      <c r="B164" s="243" t="s">
        <v>134</v>
      </c>
      <c r="C164" s="243" t="s">
        <v>510</v>
      </c>
      <c r="D164" s="243" t="s">
        <v>1086</v>
      </c>
      <c r="E164" s="243" t="s">
        <v>365</v>
      </c>
      <c r="F164" s="244" t="s">
        <v>1135</v>
      </c>
    </row>
    <row r="165" spans="1:6" ht="15.75" x14ac:dyDescent="0.25">
      <c r="A165" s="245" t="s">
        <v>1088</v>
      </c>
      <c r="B165" s="246">
        <v>50</v>
      </c>
      <c r="C165" s="246">
        <v>100</v>
      </c>
      <c r="D165" s="248">
        <v>86.2</v>
      </c>
      <c r="E165" s="247">
        <f>+D165*B165/C165</f>
        <v>43.1</v>
      </c>
      <c r="F165" s="588">
        <f>SUM(E165:E166)</f>
        <v>85.175147803868072</v>
      </c>
    </row>
    <row r="166" spans="1:6" ht="15.75" x14ac:dyDescent="0.25">
      <c r="A166" s="245" t="s">
        <v>1089</v>
      </c>
      <c r="B166" s="246">
        <v>50</v>
      </c>
      <c r="C166" s="246">
        <v>100</v>
      </c>
      <c r="D166" s="248">
        <v>84.150295607736126</v>
      </c>
      <c r="E166" s="247">
        <v>42.07514780386807</v>
      </c>
      <c r="F166" s="589"/>
    </row>
    <row r="169" spans="1:6" ht="15.75" x14ac:dyDescent="0.25">
      <c r="A169" s="590" t="s">
        <v>1136</v>
      </c>
      <c r="B169" s="590"/>
      <c r="C169" s="590"/>
      <c r="D169" s="590"/>
      <c r="E169" s="590"/>
      <c r="F169" s="590"/>
    </row>
    <row r="170" spans="1:6" ht="15.75" x14ac:dyDescent="0.25">
      <c r="A170" s="591" t="s">
        <v>1084</v>
      </c>
      <c r="B170" s="591"/>
      <c r="C170" s="591"/>
      <c r="D170" s="591"/>
      <c r="E170" s="591"/>
      <c r="F170" s="591"/>
    </row>
    <row r="171" spans="1:6" ht="77.25" customHeight="1" x14ac:dyDescent="0.25">
      <c r="A171" s="243" t="s">
        <v>1085</v>
      </c>
      <c r="B171" s="243" t="s">
        <v>134</v>
      </c>
      <c r="C171" s="243" t="s">
        <v>510</v>
      </c>
      <c r="D171" s="243" t="s">
        <v>1086</v>
      </c>
      <c r="E171" s="243" t="s">
        <v>365</v>
      </c>
      <c r="F171" s="244" t="s">
        <v>1137</v>
      </c>
    </row>
    <row r="172" spans="1:6" ht="15.75" x14ac:dyDescent="0.25">
      <c r="A172" s="245" t="s">
        <v>1088</v>
      </c>
      <c r="B172" s="246">
        <v>50</v>
      </c>
      <c r="C172" s="246">
        <v>100</v>
      </c>
      <c r="D172" s="248">
        <v>85</v>
      </c>
      <c r="E172" s="247">
        <f>+D172*B172/C172</f>
        <v>42.5</v>
      </c>
      <c r="F172" s="588">
        <f>SUM(E172:E173)</f>
        <v>89.295226305229335</v>
      </c>
    </row>
    <row r="173" spans="1:6" ht="15.75" x14ac:dyDescent="0.25">
      <c r="A173" s="245" t="s">
        <v>1089</v>
      </c>
      <c r="B173" s="246">
        <v>50</v>
      </c>
      <c r="C173" s="246">
        <v>100</v>
      </c>
      <c r="D173" s="248">
        <v>93.590452610458669</v>
      </c>
      <c r="E173" s="247">
        <v>46.795226305229335</v>
      </c>
      <c r="F173" s="589"/>
    </row>
    <row r="176" spans="1:6" ht="15.75" x14ac:dyDescent="0.25">
      <c r="A176" s="590" t="s">
        <v>1138</v>
      </c>
      <c r="B176" s="590"/>
      <c r="C176" s="590"/>
      <c r="D176" s="590"/>
      <c r="E176" s="590"/>
      <c r="F176" s="590"/>
    </row>
    <row r="177" spans="1:6" ht="15.75" x14ac:dyDescent="0.25">
      <c r="A177" s="591" t="s">
        <v>1084</v>
      </c>
      <c r="B177" s="591"/>
      <c r="C177" s="591"/>
      <c r="D177" s="591"/>
      <c r="E177" s="591"/>
      <c r="F177" s="591"/>
    </row>
    <row r="178" spans="1:6" ht="61.5" customHeight="1" x14ac:dyDescent="0.25">
      <c r="A178" s="243" t="s">
        <v>1085</v>
      </c>
      <c r="B178" s="243" t="s">
        <v>134</v>
      </c>
      <c r="C178" s="243" t="s">
        <v>510</v>
      </c>
      <c r="D178" s="243" t="s">
        <v>1086</v>
      </c>
      <c r="E178" s="243" t="s">
        <v>365</v>
      </c>
      <c r="F178" s="244" t="s">
        <v>1139</v>
      </c>
    </row>
    <row r="179" spans="1:6" ht="15.75" x14ac:dyDescent="0.25">
      <c r="A179" s="245" t="s">
        <v>1088</v>
      </c>
      <c r="B179" s="246">
        <v>50</v>
      </c>
      <c r="C179" s="246">
        <v>100</v>
      </c>
      <c r="D179" s="248">
        <v>70.400000000000006</v>
      </c>
      <c r="E179" s="247">
        <f>+D179*B179/C179</f>
        <v>35.200000000000003</v>
      </c>
      <c r="F179" s="588">
        <f>SUM(E179:E180)</f>
        <v>83.008023199999997</v>
      </c>
    </row>
    <row r="180" spans="1:6" ht="15.75" x14ac:dyDescent="0.25">
      <c r="A180" s="245" t="s">
        <v>1089</v>
      </c>
      <c r="B180" s="246">
        <v>50</v>
      </c>
      <c r="C180" s="246">
        <v>100</v>
      </c>
      <c r="D180" s="248">
        <v>95.616046399999988</v>
      </c>
      <c r="E180" s="247">
        <v>47.808023200000001</v>
      </c>
      <c r="F180" s="589"/>
    </row>
    <row r="183" spans="1:6" ht="15.75" x14ac:dyDescent="0.25">
      <c r="A183" s="590" t="s">
        <v>1140</v>
      </c>
      <c r="B183" s="590"/>
      <c r="C183" s="590"/>
      <c r="D183" s="590"/>
      <c r="E183" s="590"/>
      <c r="F183" s="590"/>
    </row>
    <row r="184" spans="1:6" ht="15.75" x14ac:dyDescent="0.25">
      <c r="A184" s="591" t="s">
        <v>1084</v>
      </c>
      <c r="B184" s="591"/>
      <c r="C184" s="591"/>
      <c r="D184" s="591"/>
      <c r="E184" s="591"/>
      <c r="F184" s="591"/>
    </row>
    <row r="185" spans="1:6" ht="68.25" customHeight="1" x14ac:dyDescent="0.25">
      <c r="A185" s="243" t="s">
        <v>1085</v>
      </c>
      <c r="B185" s="243" t="s">
        <v>134</v>
      </c>
      <c r="C185" s="243" t="s">
        <v>510</v>
      </c>
      <c r="D185" s="243" t="s">
        <v>1086</v>
      </c>
      <c r="E185" s="243" t="s">
        <v>365</v>
      </c>
      <c r="F185" s="244" t="s">
        <v>1141</v>
      </c>
    </row>
    <row r="186" spans="1:6" ht="15.75" x14ac:dyDescent="0.25">
      <c r="A186" s="245" t="s">
        <v>1088</v>
      </c>
      <c r="B186" s="246">
        <v>50</v>
      </c>
      <c r="C186" s="246">
        <v>100</v>
      </c>
      <c r="D186" s="248">
        <v>88.43450760527378</v>
      </c>
      <c r="E186" s="247">
        <v>44.21725380263689</v>
      </c>
      <c r="F186" s="588">
        <v>85.945845362928452</v>
      </c>
    </row>
    <row r="187" spans="1:6" ht="15.75" x14ac:dyDescent="0.25">
      <c r="A187" s="245" t="s">
        <v>1089</v>
      </c>
      <c r="B187" s="246">
        <v>50</v>
      </c>
      <c r="C187" s="246">
        <v>100</v>
      </c>
      <c r="D187" s="248">
        <v>83.45718312058311</v>
      </c>
      <c r="E187" s="247">
        <v>41.728591560291555</v>
      </c>
      <c r="F187" s="589"/>
    </row>
    <row r="190" spans="1:6" ht="15.75" x14ac:dyDescent="0.25">
      <c r="A190" s="590" t="s">
        <v>1142</v>
      </c>
      <c r="B190" s="590"/>
      <c r="C190" s="590"/>
      <c r="D190" s="590"/>
      <c r="E190" s="590"/>
      <c r="F190" s="590"/>
    </row>
    <row r="191" spans="1:6" ht="15.75" x14ac:dyDescent="0.25">
      <c r="A191" s="591" t="s">
        <v>1084</v>
      </c>
      <c r="B191" s="591"/>
      <c r="C191" s="591"/>
      <c r="D191" s="591"/>
      <c r="E191" s="591"/>
      <c r="F191" s="591"/>
    </row>
    <row r="192" spans="1:6" ht="77.25" customHeight="1" x14ac:dyDescent="0.25">
      <c r="A192" s="243" t="s">
        <v>1085</v>
      </c>
      <c r="B192" s="243" t="s">
        <v>134</v>
      </c>
      <c r="C192" s="243" t="s">
        <v>510</v>
      </c>
      <c r="D192" s="243" t="s">
        <v>1086</v>
      </c>
      <c r="E192" s="243" t="s">
        <v>365</v>
      </c>
      <c r="F192" s="244" t="s">
        <v>1143</v>
      </c>
    </row>
    <row r="193" spans="1:6" ht="15.75" x14ac:dyDescent="0.25">
      <c r="A193" s="245" t="s">
        <v>1088</v>
      </c>
      <c r="B193" s="246">
        <v>50</v>
      </c>
      <c r="C193" s="246">
        <v>100</v>
      </c>
      <c r="D193" s="248">
        <v>95.2</v>
      </c>
      <c r="E193" s="247">
        <f>+D193*B193/C193</f>
        <v>47.6</v>
      </c>
      <c r="F193" s="588">
        <f>SUM(E193:E194)</f>
        <v>84.5</v>
      </c>
    </row>
    <row r="194" spans="1:6" ht="15.75" x14ac:dyDescent="0.25">
      <c r="A194" s="245" t="s">
        <v>1089</v>
      </c>
      <c r="B194" s="246">
        <v>50</v>
      </c>
      <c r="C194" s="246">
        <v>100</v>
      </c>
      <c r="D194" s="248">
        <v>73.8</v>
      </c>
      <c r="E194" s="247">
        <f>+D194*B194/C194</f>
        <v>36.9</v>
      </c>
      <c r="F194" s="589"/>
    </row>
    <row r="197" spans="1:6" ht="15.75" x14ac:dyDescent="0.25">
      <c r="A197" s="590" t="s">
        <v>1144</v>
      </c>
      <c r="B197" s="590"/>
      <c r="C197" s="590"/>
      <c r="D197" s="590"/>
      <c r="E197" s="590"/>
      <c r="F197" s="590"/>
    </row>
    <row r="198" spans="1:6" ht="15.75" x14ac:dyDescent="0.25">
      <c r="A198" s="591" t="s">
        <v>1084</v>
      </c>
      <c r="B198" s="591"/>
      <c r="C198" s="591"/>
      <c r="D198" s="591"/>
      <c r="E198" s="591"/>
      <c r="F198" s="591"/>
    </row>
    <row r="199" spans="1:6" ht="75" customHeight="1" x14ac:dyDescent="0.25">
      <c r="A199" s="243" t="s">
        <v>1085</v>
      </c>
      <c r="B199" s="243" t="s">
        <v>134</v>
      </c>
      <c r="C199" s="243" t="s">
        <v>510</v>
      </c>
      <c r="D199" s="243" t="s">
        <v>1086</v>
      </c>
      <c r="E199" s="243" t="s">
        <v>365</v>
      </c>
      <c r="F199" s="244" t="s">
        <v>1145</v>
      </c>
    </row>
    <row r="200" spans="1:6" ht="15.75" x14ac:dyDescent="0.25">
      <c r="A200" s="245" t="s">
        <v>1088</v>
      </c>
      <c r="B200" s="246">
        <v>50</v>
      </c>
      <c r="C200" s="246">
        <v>100</v>
      </c>
      <c r="D200" s="248">
        <v>82.494284124249461</v>
      </c>
      <c r="E200" s="247">
        <v>41.24714206212473</v>
      </c>
      <c r="F200" s="588">
        <v>85.7945955364101</v>
      </c>
    </row>
    <row r="201" spans="1:6" ht="15.75" x14ac:dyDescent="0.25">
      <c r="A201" s="245" t="s">
        <v>1089</v>
      </c>
      <c r="B201" s="246">
        <v>50</v>
      </c>
      <c r="C201" s="246">
        <v>100</v>
      </c>
      <c r="D201" s="248">
        <v>89.094906948570753</v>
      </c>
      <c r="E201" s="247">
        <v>44.547453474285376</v>
      </c>
      <c r="F201" s="589"/>
    </row>
    <row r="204" spans="1:6" ht="15.75" x14ac:dyDescent="0.25">
      <c r="A204" s="590" t="s">
        <v>1146</v>
      </c>
      <c r="B204" s="590"/>
      <c r="C204" s="590"/>
      <c r="D204" s="590"/>
      <c r="E204" s="590"/>
      <c r="F204" s="590"/>
    </row>
    <row r="205" spans="1:6" ht="15.75" x14ac:dyDescent="0.25">
      <c r="A205" s="591" t="s">
        <v>1084</v>
      </c>
      <c r="B205" s="591"/>
      <c r="C205" s="591"/>
      <c r="D205" s="591"/>
      <c r="E205" s="591"/>
      <c r="F205" s="591"/>
    </row>
    <row r="206" spans="1:6" ht="78.75" customHeight="1" x14ac:dyDescent="0.25">
      <c r="A206" s="243" t="s">
        <v>1085</v>
      </c>
      <c r="B206" s="243" t="s">
        <v>134</v>
      </c>
      <c r="C206" s="243" t="s">
        <v>510</v>
      </c>
      <c r="D206" s="243" t="s">
        <v>1086</v>
      </c>
      <c r="E206" s="243" t="s">
        <v>365</v>
      </c>
      <c r="F206" s="244" t="s">
        <v>1147</v>
      </c>
    </row>
    <row r="207" spans="1:6" ht="15.75" x14ac:dyDescent="0.25">
      <c r="A207" s="245" t="s">
        <v>1088</v>
      </c>
      <c r="B207" s="246">
        <v>50</v>
      </c>
      <c r="C207" s="246">
        <v>100</v>
      </c>
      <c r="D207" s="248">
        <v>94.840455783823685</v>
      </c>
      <c r="E207" s="247">
        <v>47.420227891911843</v>
      </c>
      <c r="F207" s="588">
        <v>94.426806399858009</v>
      </c>
    </row>
    <row r="208" spans="1:6" ht="15.75" x14ac:dyDescent="0.25">
      <c r="A208" s="245" t="s">
        <v>1089</v>
      </c>
      <c r="B208" s="246">
        <v>50</v>
      </c>
      <c r="C208" s="246">
        <v>100</v>
      </c>
      <c r="D208" s="248">
        <v>94.013157015892332</v>
      </c>
      <c r="E208" s="247">
        <v>47.006578507946166</v>
      </c>
      <c r="F208" s="589"/>
    </row>
    <row r="211" spans="1:6" ht="15.75" x14ac:dyDescent="0.25">
      <c r="A211" s="590" t="s">
        <v>1148</v>
      </c>
      <c r="B211" s="590"/>
      <c r="C211" s="590"/>
      <c r="D211" s="590"/>
      <c r="E211" s="590"/>
      <c r="F211" s="590"/>
    </row>
    <row r="212" spans="1:6" ht="15.75" x14ac:dyDescent="0.25">
      <c r="A212" s="591" t="s">
        <v>1084</v>
      </c>
      <c r="B212" s="591"/>
      <c r="C212" s="591"/>
      <c r="D212" s="591"/>
      <c r="E212" s="591"/>
      <c r="F212" s="591"/>
    </row>
    <row r="213" spans="1:6" ht="72.75" customHeight="1" x14ac:dyDescent="0.25">
      <c r="A213" s="243" t="s">
        <v>1085</v>
      </c>
      <c r="B213" s="243" t="s">
        <v>134</v>
      </c>
      <c r="C213" s="243" t="s">
        <v>510</v>
      </c>
      <c r="D213" s="243" t="s">
        <v>1086</v>
      </c>
      <c r="E213" s="243" t="s">
        <v>365</v>
      </c>
      <c r="F213" s="244" t="s">
        <v>1149</v>
      </c>
    </row>
    <row r="214" spans="1:6" ht="15.75" x14ac:dyDescent="0.25">
      <c r="A214" s="245" t="s">
        <v>1088</v>
      </c>
      <c r="B214" s="246">
        <v>50</v>
      </c>
      <c r="C214" s="246">
        <v>100</v>
      </c>
      <c r="D214" s="248">
        <v>92.7</v>
      </c>
      <c r="E214" s="247">
        <f>+D214*B214/C214</f>
        <v>46.35</v>
      </c>
      <c r="F214" s="588">
        <f>SUM(E214:E215)</f>
        <v>86.35</v>
      </c>
    </row>
    <row r="215" spans="1:6" ht="15.75" x14ac:dyDescent="0.25">
      <c r="A215" s="245" t="s">
        <v>1089</v>
      </c>
      <c r="B215" s="246">
        <v>50</v>
      </c>
      <c r="C215" s="246">
        <v>100</v>
      </c>
      <c r="D215" s="248">
        <v>80</v>
      </c>
      <c r="E215" s="247">
        <f>+D215*B215/C215</f>
        <v>40</v>
      </c>
      <c r="F215" s="589"/>
    </row>
    <row r="218" spans="1:6" ht="15.75" x14ac:dyDescent="0.25">
      <c r="A218" s="590" t="s">
        <v>1150</v>
      </c>
      <c r="B218" s="590"/>
      <c r="C218" s="590"/>
      <c r="D218" s="590"/>
      <c r="E218" s="590"/>
      <c r="F218" s="590"/>
    </row>
    <row r="219" spans="1:6" ht="15.75" x14ac:dyDescent="0.25">
      <c r="A219" s="591" t="s">
        <v>1084</v>
      </c>
      <c r="B219" s="591"/>
      <c r="C219" s="591"/>
      <c r="D219" s="591"/>
      <c r="E219" s="591"/>
      <c r="F219" s="591"/>
    </row>
    <row r="220" spans="1:6" ht="60" customHeight="1" x14ac:dyDescent="0.25">
      <c r="A220" s="243" t="s">
        <v>1085</v>
      </c>
      <c r="B220" s="243" t="s">
        <v>134</v>
      </c>
      <c r="C220" s="243" t="s">
        <v>510</v>
      </c>
      <c r="D220" s="243" t="s">
        <v>1086</v>
      </c>
      <c r="E220" s="243" t="s">
        <v>365</v>
      </c>
      <c r="F220" s="244" t="s">
        <v>1151</v>
      </c>
    </row>
    <row r="221" spans="1:6" ht="15.75" x14ac:dyDescent="0.25">
      <c r="A221" s="245" t="s">
        <v>1088</v>
      </c>
      <c r="B221" s="246">
        <v>50</v>
      </c>
      <c r="C221" s="246">
        <v>100</v>
      </c>
      <c r="D221" s="248">
        <v>91.23333333333332</v>
      </c>
      <c r="E221" s="248">
        <v>45.61666666666666</v>
      </c>
      <c r="F221" s="588">
        <v>87.284374999999983</v>
      </c>
    </row>
    <row r="222" spans="1:6" ht="15.75" x14ac:dyDescent="0.25">
      <c r="A222" s="245" t="s">
        <v>1089</v>
      </c>
      <c r="B222" s="246">
        <v>50</v>
      </c>
      <c r="C222" s="246">
        <v>100</v>
      </c>
      <c r="D222" s="248">
        <v>83.33541666666666</v>
      </c>
      <c r="E222" s="248">
        <v>41.66770833333333</v>
      </c>
      <c r="F222" s="589"/>
    </row>
  </sheetData>
  <mergeCells count="96">
    <mergeCell ref="F25:F26"/>
    <mergeCell ref="A1:F1"/>
    <mergeCell ref="A2:F2"/>
    <mergeCell ref="F4:F5"/>
    <mergeCell ref="A8:F8"/>
    <mergeCell ref="A9:F9"/>
    <mergeCell ref="F11:F12"/>
    <mergeCell ref="A15:F15"/>
    <mergeCell ref="A16:F16"/>
    <mergeCell ref="F18:F19"/>
    <mergeCell ref="A22:F22"/>
    <mergeCell ref="A23:F23"/>
    <mergeCell ref="F53:F54"/>
    <mergeCell ref="A29:F29"/>
    <mergeCell ref="A30:F30"/>
    <mergeCell ref="F32:F33"/>
    <mergeCell ref="A36:F36"/>
    <mergeCell ref="A37:F37"/>
    <mergeCell ref="F39:F40"/>
    <mergeCell ref="A43:F43"/>
    <mergeCell ref="A44:F44"/>
    <mergeCell ref="F46:F47"/>
    <mergeCell ref="A50:F50"/>
    <mergeCell ref="A51:F51"/>
    <mergeCell ref="F81:F82"/>
    <mergeCell ref="A57:F57"/>
    <mergeCell ref="A58:F58"/>
    <mergeCell ref="F60:F61"/>
    <mergeCell ref="A64:F64"/>
    <mergeCell ref="A65:F65"/>
    <mergeCell ref="F67:F68"/>
    <mergeCell ref="A71:F71"/>
    <mergeCell ref="A72:F72"/>
    <mergeCell ref="F74:F75"/>
    <mergeCell ref="A78:F78"/>
    <mergeCell ref="A79:F79"/>
    <mergeCell ref="F109:F110"/>
    <mergeCell ref="A85:F85"/>
    <mergeCell ref="A86:F86"/>
    <mergeCell ref="F88:F89"/>
    <mergeCell ref="A92:F92"/>
    <mergeCell ref="A93:F93"/>
    <mergeCell ref="F95:F96"/>
    <mergeCell ref="A99:F99"/>
    <mergeCell ref="A100:F100"/>
    <mergeCell ref="F102:F103"/>
    <mergeCell ref="A106:F106"/>
    <mergeCell ref="A107:F107"/>
    <mergeCell ref="F137:F138"/>
    <mergeCell ref="A113:F113"/>
    <mergeCell ref="A114:F114"/>
    <mergeCell ref="F116:F117"/>
    <mergeCell ref="A120:F120"/>
    <mergeCell ref="A121:F121"/>
    <mergeCell ref="F123:F124"/>
    <mergeCell ref="A127:F127"/>
    <mergeCell ref="A128:F128"/>
    <mergeCell ref="F130:F131"/>
    <mergeCell ref="A134:F134"/>
    <mergeCell ref="A135:F135"/>
    <mergeCell ref="F165:F166"/>
    <mergeCell ref="A141:F141"/>
    <mergeCell ref="A142:F142"/>
    <mergeCell ref="F144:F145"/>
    <mergeCell ref="A148:F148"/>
    <mergeCell ref="A149:F149"/>
    <mergeCell ref="F151:F152"/>
    <mergeCell ref="A155:F155"/>
    <mergeCell ref="A156:F156"/>
    <mergeCell ref="F158:F159"/>
    <mergeCell ref="A162:F162"/>
    <mergeCell ref="A163:F163"/>
    <mergeCell ref="F193:F194"/>
    <mergeCell ref="A169:F169"/>
    <mergeCell ref="A170:F170"/>
    <mergeCell ref="F172:F173"/>
    <mergeCell ref="A176:F176"/>
    <mergeCell ref="A177:F177"/>
    <mergeCell ref="F179:F180"/>
    <mergeCell ref="A183:F183"/>
    <mergeCell ref="A184:F184"/>
    <mergeCell ref="F186:F187"/>
    <mergeCell ref="A190:F190"/>
    <mergeCell ref="A191:F191"/>
    <mergeCell ref="F221:F222"/>
    <mergeCell ref="A197:F197"/>
    <mergeCell ref="A198:F198"/>
    <mergeCell ref="F200:F201"/>
    <mergeCell ref="A204:F204"/>
    <mergeCell ref="A205:F205"/>
    <mergeCell ref="F207:F208"/>
    <mergeCell ref="A211:F211"/>
    <mergeCell ref="A212:F212"/>
    <mergeCell ref="F214:F215"/>
    <mergeCell ref="A218:F218"/>
    <mergeCell ref="A219:F21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4"/>
  <sheetViews>
    <sheetView workbookViewId="0">
      <selection activeCell="G3" sqref="G3"/>
    </sheetView>
  </sheetViews>
  <sheetFormatPr baseColWidth="10" defaultRowHeight="15" x14ac:dyDescent="0.25"/>
  <cols>
    <col min="2" max="2" width="51.28515625" bestFit="1" customWidth="1"/>
    <col min="3" max="3" width="20" customWidth="1"/>
    <col min="4" max="4" width="23.7109375" customWidth="1"/>
  </cols>
  <sheetData>
    <row r="2" spans="2:3" x14ac:dyDescent="0.25">
      <c r="B2" s="307" t="s">
        <v>1205</v>
      </c>
      <c r="C2" s="307" t="s">
        <v>1206</v>
      </c>
    </row>
    <row r="3" spans="2:3" x14ac:dyDescent="0.25">
      <c r="B3" s="1" t="s">
        <v>1099</v>
      </c>
      <c r="C3" s="306">
        <v>94.821143786845994</v>
      </c>
    </row>
    <row r="4" spans="2:3" x14ac:dyDescent="0.25">
      <c r="B4" s="1" t="s">
        <v>1147</v>
      </c>
      <c r="C4" s="306">
        <v>94.426806399858009</v>
      </c>
    </row>
    <row r="5" spans="2:3" x14ac:dyDescent="0.25">
      <c r="B5" s="1" t="s">
        <v>1123</v>
      </c>
      <c r="C5" s="306">
        <v>93.055240845305207</v>
      </c>
    </row>
    <row r="6" spans="2:3" x14ac:dyDescent="0.25">
      <c r="B6" s="1" t="s">
        <v>1115</v>
      </c>
      <c r="C6" s="306">
        <v>92.674871733068613</v>
      </c>
    </row>
    <row r="7" spans="2:3" x14ac:dyDescent="0.25">
      <c r="B7" s="1" t="s">
        <v>1091</v>
      </c>
      <c r="C7" s="306">
        <v>92.661719699953125</v>
      </c>
    </row>
    <row r="8" spans="2:3" x14ac:dyDescent="0.25">
      <c r="B8" s="1" t="s">
        <v>1103</v>
      </c>
      <c r="C8" s="306">
        <v>92.611994949494957</v>
      </c>
    </row>
    <row r="9" spans="2:3" x14ac:dyDescent="0.25">
      <c r="B9" s="1" t="s">
        <v>1101</v>
      </c>
      <c r="C9" s="306">
        <v>91.200839652234734</v>
      </c>
    </row>
    <row r="10" spans="2:3" x14ac:dyDescent="0.25">
      <c r="B10" s="1" t="s">
        <v>1133</v>
      </c>
      <c r="C10" s="306">
        <v>91.121561060632786</v>
      </c>
    </row>
    <row r="11" spans="2:3" x14ac:dyDescent="0.25">
      <c r="B11" s="1" t="s">
        <v>1129</v>
      </c>
      <c r="C11" s="306">
        <v>90.851359101132786</v>
      </c>
    </row>
    <row r="12" spans="2:3" x14ac:dyDescent="0.25">
      <c r="B12" s="1" t="s">
        <v>1113</v>
      </c>
      <c r="C12" s="306">
        <v>89.895897093340068</v>
      </c>
    </row>
    <row r="13" spans="2:3" x14ac:dyDescent="0.25">
      <c r="B13" s="1" t="s">
        <v>1131</v>
      </c>
      <c r="C13" s="306">
        <v>89.703893029512514</v>
      </c>
    </row>
    <row r="14" spans="2:3" x14ac:dyDescent="0.25">
      <c r="B14" s="1" t="s">
        <v>1137</v>
      </c>
      <c r="C14" s="306">
        <v>89.295226305229335</v>
      </c>
    </row>
    <row r="15" spans="2:3" x14ac:dyDescent="0.25">
      <c r="B15" s="1" t="s">
        <v>1127</v>
      </c>
      <c r="C15" s="306">
        <v>88.724756175540278</v>
      </c>
    </row>
    <row r="16" spans="2:3" x14ac:dyDescent="0.25">
      <c r="B16" s="1" t="s">
        <v>1119</v>
      </c>
      <c r="C16" s="306">
        <v>88.423727904109455</v>
      </c>
    </row>
    <row r="17" spans="2:3" x14ac:dyDescent="0.25">
      <c r="B17" s="1" t="s">
        <v>1107</v>
      </c>
      <c r="C17" s="306">
        <v>87.587950963850929</v>
      </c>
    </row>
    <row r="18" spans="2:3" x14ac:dyDescent="0.25">
      <c r="B18" s="1" t="s">
        <v>1151</v>
      </c>
      <c r="C18" s="306">
        <v>87.284374999999983</v>
      </c>
    </row>
    <row r="19" spans="2:3" x14ac:dyDescent="0.25">
      <c r="B19" s="1" t="s">
        <v>1149</v>
      </c>
      <c r="C19" s="306">
        <v>86.35</v>
      </c>
    </row>
    <row r="20" spans="2:3" x14ac:dyDescent="0.25">
      <c r="B20" s="1" t="s">
        <v>1097</v>
      </c>
      <c r="C20" s="306">
        <v>86.320700750110518</v>
      </c>
    </row>
    <row r="21" spans="2:3" x14ac:dyDescent="0.25">
      <c r="B21" s="1" t="s">
        <v>1121</v>
      </c>
      <c r="C21" s="306">
        <v>86.192582037293931</v>
      </c>
    </row>
    <row r="22" spans="2:3" x14ac:dyDescent="0.25">
      <c r="B22" s="1" t="s">
        <v>1109</v>
      </c>
      <c r="C22" s="306">
        <v>86.11444643339982</v>
      </c>
    </row>
    <row r="23" spans="2:3" x14ac:dyDescent="0.25">
      <c r="B23" s="1" t="s">
        <v>1141</v>
      </c>
      <c r="C23" s="306">
        <v>85.945845362928452</v>
      </c>
    </row>
    <row r="24" spans="2:3" x14ac:dyDescent="0.25">
      <c r="B24" s="1" t="s">
        <v>1145</v>
      </c>
      <c r="C24" s="306">
        <v>85.7945955364101</v>
      </c>
    </row>
    <row r="25" spans="2:3" x14ac:dyDescent="0.25">
      <c r="B25" s="1" t="s">
        <v>1117</v>
      </c>
      <c r="C25" s="306">
        <v>85.784830569263903</v>
      </c>
    </row>
    <row r="26" spans="2:3" x14ac:dyDescent="0.25">
      <c r="B26" s="1" t="s">
        <v>1135</v>
      </c>
      <c r="C26" s="306">
        <v>85.175147803868072</v>
      </c>
    </row>
    <row r="27" spans="2:3" x14ac:dyDescent="0.25">
      <c r="B27" s="1" t="s">
        <v>1111</v>
      </c>
      <c r="C27" s="306">
        <v>84.515722116932352</v>
      </c>
    </row>
    <row r="28" spans="2:3" x14ac:dyDescent="0.25">
      <c r="B28" s="1" t="s">
        <v>1143</v>
      </c>
      <c r="C28" s="306">
        <v>84.5</v>
      </c>
    </row>
    <row r="29" spans="2:3" x14ac:dyDescent="0.25">
      <c r="B29" s="1" t="s">
        <v>1093</v>
      </c>
      <c r="C29" s="306">
        <v>84.17498501011832</v>
      </c>
    </row>
    <row r="30" spans="2:3" x14ac:dyDescent="0.25">
      <c r="B30" s="1" t="s">
        <v>1087</v>
      </c>
      <c r="C30" s="306">
        <v>84.139678300756145</v>
      </c>
    </row>
    <row r="31" spans="2:3" x14ac:dyDescent="0.25">
      <c r="B31" s="1" t="s">
        <v>1095</v>
      </c>
      <c r="C31" s="306">
        <v>83.521172981981366</v>
      </c>
    </row>
    <row r="32" spans="2:3" x14ac:dyDescent="0.25">
      <c r="B32" s="1" t="s">
        <v>1139</v>
      </c>
      <c r="C32" s="306">
        <v>83.008023199999997</v>
      </c>
    </row>
    <row r="33" spans="2:3" x14ac:dyDescent="0.25">
      <c r="B33" s="1" t="s">
        <v>1105</v>
      </c>
      <c r="C33" s="306">
        <v>82.703617670724441</v>
      </c>
    </row>
    <row r="34" spans="2:3" x14ac:dyDescent="0.25">
      <c r="B34" s="1" t="s">
        <v>1125</v>
      </c>
      <c r="C34" s="306">
        <v>82.61242416737133</v>
      </c>
    </row>
  </sheetData>
  <sortState ref="B3:C34">
    <sortCondition descending="1" ref="C3:C34"/>
    <sortCondition descending="1" ref="B3:B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opLeftCell="A166" workbookViewId="0">
      <selection activeCell="K5" sqref="K5"/>
    </sheetView>
  </sheetViews>
  <sheetFormatPr baseColWidth="10" defaultRowHeight="15" x14ac:dyDescent="0.25"/>
  <cols>
    <col min="7" max="7" width="26.28515625" customWidth="1"/>
  </cols>
  <sheetData>
    <row r="1" spans="1:8" ht="17.25" thickBot="1" x14ac:dyDescent="0.3">
      <c r="A1" s="442" t="s">
        <v>1159</v>
      </c>
      <c r="B1" s="443"/>
      <c r="C1" s="443"/>
      <c r="D1" s="443"/>
      <c r="E1" s="443"/>
      <c r="F1" s="443"/>
      <c r="G1" s="443"/>
      <c r="H1" s="112"/>
    </row>
    <row r="2" spans="1:8" ht="15.75" thickBot="1" x14ac:dyDescent="0.3">
      <c r="A2" s="311" t="s">
        <v>7</v>
      </c>
      <c r="B2" s="312"/>
      <c r="C2" s="312"/>
      <c r="D2" s="312"/>
      <c r="E2" s="312"/>
      <c r="F2" s="313"/>
      <c r="G2" s="314"/>
      <c r="H2" s="112"/>
    </row>
    <row r="3" spans="1:8" ht="15.75" thickBot="1" x14ac:dyDescent="0.3">
      <c r="A3" s="311" t="s">
        <v>359</v>
      </c>
      <c r="B3" s="312"/>
      <c r="C3" s="312"/>
      <c r="D3" s="312"/>
      <c r="E3" s="312"/>
      <c r="F3" s="313"/>
      <c r="G3" s="314"/>
      <c r="H3" s="112"/>
    </row>
    <row r="4" spans="1:8" x14ac:dyDescent="0.25">
      <c r="A4" s="45" t="s">
        <v>360</v>
      </c>
      <c r="B4" s="45" t="s">
        <v>361</v>
      </c>
      <c r="C4" s="45" t="s">
        <v>362</v>
      </c>
      <c r="D4" s="45" t="s">
        <v>363</v>
      </c>
      <c r="E4" s="45" t="s">
        <v>364</v>
      </c>
      <c r="F4" s="46" t="s">
        <v>365</v>
      </c>
      <c r="G4" s="27" t="s">
        <v>1160</v>
      </c>
      <c r="H4" s="112"/>
    </row>
    <row r="5" spans="1:8" ht="105" x14ac:dyDescent="0.25">
      <c r="A5" s="254" t="s">
        <v>135</v>
      </c>
      <c r="B5" s="14" t="s">
        <v>367</v>
      </c>
      <c r="C5" s="264">
        <v>4.7</v>
      </c>
      <c r="D5" s="15">
        <v>129272</v>
      </c>
      <c r="E5" s="15">
        <v>147636.796</v>
      </c>
      <c r="F5" s="300">
        <v>4.7</v>
      </c>
      <c r="G5" s="444">
        <f>SUM(F5:F25)</f>
        <v>88.406353884983673</v>
      </c>
      <c r="H5" s="112"/>
    </row>
    <row r="6" spans="1:8" ht="135" x14ac:dyDescent="0.25">
      <c r="A6" s="14" t="s">
        <v>136</v>
      </c>
      <c r="B6" s="14" t="s">
        <v>368</v>
      </c>
      <c r="C6" s="264">
        <v>6</v>
      </c>
      <c r="D6" s="15">
        <v>46701</v>
      </c>
      <c r="E6" s="16">
        <v>48667.807000000001</v>
      </c>
      <c r="F6" s="264">
        <v>6</v>
      </c>
      <c r="G6" s="445"/>
      <c r="H6" s="112"/>
    </row>
    <row r="7" spans="1:8" ht="60" x14ac:dyDescent="0.25">
      <c r="A7" s="14" t="s">
        <v>137</v>
      </c>
      <c r="B7" s="14" t="s">
        <v>369</v>
      </c>
      <c r="C7" s="264">
        <v>4.7</v>
      </c>
      <c r="D7" s="15">
        <v>3249</v>
      </c>
      <c r="E7" s="15">
        <v>3623</v>
      </c>
      <c r="F7" s="264">
        <v>4.7</v>
      </c>
      <c r="G7" s="445"/>
      <c r="H7" s="112"/>
    </row>
    <row r="8" spans="1:8" ht="45" x14ac:dyDescent="0.25">
      <c r="A8" s="403" t="s">
        <v>138</v>
      </c>
      <c r="B8" s="259" t="s">
        <v>370</v>
      </c>
      <c r="C8" s="386">
        <v>9.4</v>
      </c>
      <c r="D8" s="386">
        <v>100</v>
      </c>
      <c r="E8" s="386">
        <v>88</v>
      </c>
      <c r="F8" s="320">
        <f>+E8/D8*C8</f>
        <v>8.2720000000000002</v>
      </c>
      <c r="G8" s="445"/>
      <c r="H8" s="112"/>
    </row>
    <row r="9" spans="1:8" ht="45" x14ac:dyDescent="0.25">
      <c r="A9" s="403"/>
      <c r="B9" s="259" t="s">
        <v>371</v>
      </c>
      <c r="C9" s="322"/>
      <c r="D9" s="322"/>
      <c r="E9" s="322"/>
      <c r="F9" s="324"/>
      <c r="G9" s="445"/>
      <c r="H9" s="112"/>
    </row>
    <row r="10" spans="1:8" ht="78.75" x14ac:dyDescent="0.25">
      <c r="A10" s="252" t="s">
        <v>139</v>
      </c>
      <c r="B10" s="252" t="s">
        <v>372</v>
      </c>
      <c r="C10" s="264">
        <v>4.7</v>
      </c>
      <c r="D10" s="15">
        <v>33</v>
      </c>
      <c r="E10" s="15">
        <v>29</v>
      </c>
      <c r="F10" s="263">
        <f>+E10/D10*C10</f>
        <v>4.1303030303030308</v>
      </c>
      <c r="G10" s="445"/>
      <c r="H10" s="112"/>
    </row>
    <row r="11" spans="1:8" ht="67.5" x14ac:dyDescent="0.25">
      <c r="A11" s="252" t="s">
        <v>140</v>
      </c>
      <c r="B11" s="252" t="s">
        <v>373</v>
      </c>
      <c r="C11" s="264">
        <v>4.7</v>
      </c>
      <c r="D11" s="15">
        <v>30</v>
      </c>
      <c r="E11" s="16">
        <v>39</v>
      </c>
      <c r="F11" s="264">
        <v>4.7</v>
      </c>
      <c r="G11" s="445"/>
      <c r="H11" s="112"/>
    </row>
    <row r="12" spans="1:8" ht="45" x14ac:dyDescent="0.25">
      <c r="A12" s="252" t="s">
        <v>141</v>
      </c>
      <c r="B12" s="252" t="s">
        <v>374</v>
      </c>
      <c r="C12" s="264">
        <v>4.7</v>
      </c>
      <c r="D12" s="15">
        <v>1178</v>
      </c>
      <c r="E12" s="15">
        <v>1186</v>
      </c>
      <c r="F12" s="264">
        <v>4.7</v>
      </c>
      <c r="G12" s="445"/>
      <c r="H12" s="112"/>
    </row>
    <row r="13" spans="1:8" ht="56.25" x14ac:dyDescent="0.25">
      <c r="A13" s="446" t="s">
        <v>142</v>
      </c>
      <c r="B13" s="259" t="s">
        <v>375</v>
      </c>
      <c r="C13" s="386">
        <v>9.4</v>
      </c>
      <c r="D13" s="448">
        <v>100</v>
      </c>
      <c r="E13" s="386">
        <v>101</v>
      </c>
      <c r="F13" s="386">
        <v>9.4</v>
      </c>
      <c r="G13" s="445"/>
      <c r="H13" s="112"/>
    </row>
    <row r="14" spans="1:8" ht="56.25" x14ac:dyDescent="0.25">
      <c r="A14" s="447"/>
      <c r="B14" s="259" t="s">
        <v>376</v>
      </c>
      <c r="C14" s="322"/>
      <c r="D14" s="449"/>
      <c r="E14" s="322"/>
      <c r="F14" s="322"/>
      <c r="G14" s="445"/>
      <c r="H14" s="112"/>
    </row>
    <row r="15" spans="1:8" ht="112.5" x14ac:dyDescent="0.25">
      <c r="A15" s="252" t="s">
        <v>143</v>
      </c>
      <c r="B15" s="252" t="s">
        <v>377</v>
      </c>
      <c r="C15" s="264">
        <v>4.7</v>
      </c>
      <c r="D15" s="15">
        <v>87</v>
      </c>
      <c r="E15" s="15">
        <v>102</v>
      </c>
      <c r="F15" s="264">
        <v>4.7</v>
      </c>
      <c r="G15" s="445"/>
      <c r="H15" s="112"/>
    </row>
    <row r="16" spans="1:8" ht="78.75" x14ac:dyDescent="0.25">
      <c r="A16" s="267" t="s">
        <v>144</v>
      </c>
      <c r="B16" s="267" t="s">
        <v>378</v>
      </c>
      <c r="C16" s="264">
        <v>4.7</v>
      </c>
      <c r="D16" s="15">
        <v>3415</v>
      </c>
      <c r="E16" s="15">
        <v>3642</v>
      </c>
      <c r="F16" s="264">
        <v>4.7</v>
      </c>
      <c r="G16" s="445"/>
      <c r="H16" s="112"/>
    </row>
    <row r="17" spans="1:8" ht="56.25" x14ac:dyDescent="0.25">
      <c r="A17" s="267" t="s">
        <v>145</v>
      </c>
      <c r="B17" s="267" t="s">
        <v>379</v>
      </c>
      <c r="C17" s="264">
        <v>4.7</v>
      </c>
      <c r="D17" s="15">
        <v>49</v>
      </c>
      <c r="E17" s="15">
        <v>44</v>
      </c>
      <c r="F17" s="269">
        <f>+E17/D17*C17</f>
        <v>4.2204081632653061</v>
      </c>
      <c r="G17" s="445"/>
      <c r="H17" s="112"/>
    </row>
    <row r="18" spans="1:8" ht="45" x14ac:dyDescent="0.25">
      <c r="A18" s="384" t="s">
        <v>146</v>
      </c>
      <c r="B18" s="259" t="s">
        <v>380</v>
      </c>
      <c r="C18" s="386">
        <v>9.4</v>
      </c>
      <c r="D18" s="386">
        <v>100</v>
      </c>
      <c r="E18" s="386">
        <v>100</v>
      </c>
      <c r="F18" s="386">
        <f>+E18/D18*C18</f>
        <v>9.4</v>
      </c>
      <c r="G18" s="445"/>
      <c r="H18" s="112"/>
    </row>
    <row r="19" spans="1:8" ht="45" x14ac:dyDescent="0.25">
      <c r="A19" s="385"/>
      <c r="B19" s="259" t="s">
        <v>1161</v>
      </c>
      <c r="C19" s="322"/>
      <c r="D19" s="322"/>
      <c r="E19" s="322"/>
      <c r="F19" s="322"/>
      <c r="G19" s="445"/>
      <c r="H19" s="112"/>
    </row>
    <row r="20" spans="1:8" ht="56.25" x14ac:dyDescent="0.25">
      <c r="A20" s="252" t="s">
        <v>147</v>
      </c>
      <c r="B20" s="252" t="s">
        <v>1162</v>
      </c>
      <c r="C20" s="264">
        <v>4.7</v>
      </c>
      <c r="D20" s="15">
        <v>862</v>
      </c>
      <c r="E20" s="15">
        <v>859</v>
      </c>
      <c r="F20" s="269">
        <f>+E20/D20*C20</f>
        <v>4.6836426914153133</v>
      </c>
      <c r="G20" s="445"/>
      <c r="H20" s="112"/>
    </row>
    <row r="21" spans="1:8" ht="56.25" x14ac:dyDescent="0.25">
      <c r="A21" s="384" t="s">
        <v>148</v>
      </c>
      <c r="B21" s="259" t="s">
        <v>381</v>
      </c>
      <c r="C21" s="386">
        <v>9.4</v>
      </c>
      <c r="D21" s="386">
        <v>100</v>
      </c>
      <c r="E21" s="386">
        <v>100</v>
      </c>
      <c r="F21" s="386">
        <f>+E21/D21*C21</f>
        <v>9.4</v>
      </c>
      <c r="G21" s="445"/>
      <c r="H21" s="112"/>
    </row>
    <row r="22" spans="1:8" ht="56.25" x14ac:dyDescent="0.25">
      <c r="A22" s="385"/>
      <c r="B22" s="259" t="s">
        <v>382</v>
      </c>
      <c r="C22" s="322"/>
      <c r="D22" s="322"/>
      <c r="E22" s="322"/>
      <c r="F22" s="322"/>
      <c r="G22" s="445"/>
      <c r="H22" s="112"/>
    </row>
    <row r="23" spans="1:8" ht="33.75" x14ac:dyDescent="0.25">
      <c r="A23" s="384" t="s">
        <v>149</v>
      </c>
      <c r="B23" s="259" t="s">
        <v>383</v>
      </c>
      <c r="C23" s="386">
        <v>9.4</v>
      </c>
      <c r="D23" s="386">
        <v>100</v>
      </c>
      <c r="E23" s="386">
        <v>0</v>
      </c>
      <c r="F23" s="386">
        <f>+E23/D23*C23</f>
        <v>0</v>
      </c>
      <c r="G23" s="445"/>
      <c r="H23" s="112"/>
    </row>
    <row r="24" spans="1:8" ht="33.75" x14ac:dyDescent="0.25">
      <c r="A24" s="385"/>
      <c r="B24" s="259" t="s">
        <v>384</v>
      </c>
      <c r="C24" s="322"/>
      <c r="D24" s="322"/>
      <c r="E24" s="322"/>
      <c r="F24" s="322"/>
      <c r="G24" s="445"/>
      <c r="H24" s="112"/>
    </row>
    <row r="25" spans="1:8" ht="57" thickBot="1" x14ac:dyDescent="0.3">
      <c r="A25" s="256" t="s">
        <v>150</v>
      </c>
      <c r="B25" s="256" t="s">
        <v>385</v>
      </c>
      <c r="C25" s="258">
        <v>4.7</v>
      </c>
      <c r="D25" s="37">
        <v>50</v>
      </c>
      <c r="E25" s="47">
        <v>74</v>
      </c>
      <c r="F25" s="258">
        <v>4.7</v>
      </c>
      <c r="G25" s="445"/>
      <c r="H25" s="112"/>
    </row>
    <row r="26" spans="1:8" ht="15.75" thickBot="1" x14ac:dyDescent="0.3">
      <c r="A26" s="437" t="s">
        <v>386</v>
      </c>
      <c r="B26" s="438"/>
      <c r="C26" s="438"/>
      <c r="D26" s="438"/>
      <c r="E26" s="438"/>
      <c r="F26" s="438"/>
      <c r="G26" s="439"/>
      <c r="H26" s="112"/>
    </row>
    <row r="27" spans="1:8" ht="78.75" x14ac:dyDescent="0.25">
      <c r="A27" s="261" t="s">
        <v>151</v>
      </c>
      <c r="B27" s="261" t="s">
        <v>387</v>
      </c>
      <c r="C27" s="251">
        <v>50</v>
      </c>
      <c r="D27" s="48">
        <v>1</v>
      </c>
      <c r="E27" s="48">
        <v>1</v>
      </c>
      <c r="F27" s="251">
        <f>+E27/D27*C27</f>
        <v>50</v>
      </c>
      <c r="G27" s="440">
        <f>SUM(F27:F28)</f>
        <v>100</v>
      </c>
      <c r="H27" s="112"/>
    </row>
    <row r="28" spans="1:8" ht="78.75" x14ac:dyDescent="0.25">
      <c r="A28" s="252" t="s">
        <v>151</v>
      </c>
      <c r="B28" s="267" t="s">
        <v>388</v>
      </c>
      <c r="C28" s="264">
        <v>50</v>
      </c>
      <c r="D28" s="15">
        <v>1500</v>
      </c>
      <c r="E28" s="15">
        <v>2418</v>
      </c>
      <c r="F28" s="251">
        <v>50</v>
      </c>
      <c r="G28" s="441"/>
      <c r="H28" s="112"/>
    </row>
    <row r="29" spans="1:8" x14ac:dyDescent="0.25">
      <c r="A29" s="112"/>
      <c r="B29" s="112"/>
      <c r="C29" s="112"/>
      <c r="D29" s="112"/>
      <c r="E29" s="112"/>
      <c r="F29" s="112"/>
      <c r="G29" s="112"/>
      <c r="H29" s="112"/>
    </row>
    <row r="30" spans="1:8" ht="30" x14ac:dyDescent="0.25">
      <c r="A30" s="49" t="s">
        <v>1163</v>
      </c>
      <c r="B30" s="6" t="s">
        <v>362</v>
      </c>
      <c r="C30" s="6" t="s">
        <v>363</v>
      </c>
      <c r="D30" s="50" t="s">
        <v>390</v>
      </c>
      <c r="E30" s="49" t="s">
        <v>365</v>
      </c>
      <c r="F30" s="336" t="s">
        <v>391</v>
      </c>
      <c r="G30" s="336"/>
      <c r="H30" s="112"/>
    </row>
    <row r="31" spans="1:8" ht="135" x14ac:dyDescent="0.25">
      <c r="A31" s="4" t="s">
        <v>359</v>
      </c>
      <c r="B31" s="264">
        <v>50</v>
      </c>
      <c r="C31" s="264">
        <v>100</v>
      </c>
      <c r="D31" s="51">
        <f>+G5</f>
        <v>88.406353884983673</v>
      </c>
      <c r="E31" s="269">
        <f>+D31/C31*B31</f>
        <v>44.203176942491837</v>
      </c>
      <c r="F31" s="358">
        <f>SUM(E31:E32)</f>
        <v>94.203176942491837</v>
      </c>
      <c r="G31" s="359"/>
      <c r="H31" s="112"/>
    </row>
    <row r="32" spans="1:8" ht="150" x14ac:dyDescent="0.25">
      <c r="A32" s="4" t="s">
        <v>386</v>
      </c>
      <c r="B32" s="264">
        <v>50</v>
      </c>
      <c r="C32" s="264">
        <v>100</v>
      </c>
      <c r="D32" s="264">
        <f>+G27</f>
        <v>100</v>
      </c>
      <c r="E32" s="269">
        <f>+D32/C32*B32</f>
        <v>50</v>
      </c>
      <c r="F32" s="360"/>
      <c r="G32" s="361"/>
      <c r="H32" s="112"/>
    </row>
    <row r="33" spans="1:8" x14ac:dyDescent="0.25">
      <c r="A33" s="112"/>
      <c r="B33" s="112"/>
      <c r="C33" s="112"/>
      <c r="D33" s="112"/>
      <c r="E33" s="112"/>
      <c r="F33" s="112"/>
      <c r="G33" s="112"/>
      <c r="H33" s="112"/>
    </row>
    <row r="34" spans="1:8" ht="15.75" thickBot="1" x14ac:dyDescent="0.3">
      <c r="A34" s="112"/>
      <c r="B34" s="112"/>
      <c r="C34" s="112"/>
      <c r="D34" s="112"/>
      <c r="E34" s="112"/>
      <c r="F34" s="112"/>
      <c r="G34" s="112"/>
      <c r="H34" s="112"/>
    </row>
    <row r="35" spans="1:8" ht="15.75" thickBot="1" x14ac:dyDescent="0.3">
      <c r="A35" s="362" t="s">
        <v>1164</v>
      </c>
      <c r="B35" s="363"/>
      <c r="C35" s="363"/>
      <c r="D35" s="363"/>
      <c r="E35" s="363"/>
      <c r="F35" s="363"/>
      <c r="G35" s="363"/>
      <c r="H35" s="364"/>
    </row>
    <row r="36" spans="1:8" ht="15.75" thickBot="1" x14ac:dyDescent="0.3">
      <c r="A36" s="362" t="s">
        <v>392</v>
      </c>
      <c r="B36" s="363"/>
      <c r="C36" s="363"/>
      <c r="D36" s="363"/>
      <c r="E36" s="363"/>
      <c r="F36" s="363"/>
      <c r="G36" s="363"/>
      <c r="H36" s="364"/>
    </row>
    <row r="37" spans="1:8" ht="15.75" thickBot="1" x14ac:dyDescent="0.3">
      <c r="A37" s="429" t="s">
        <v>393</v>
      </c>
      <c r="B37" s="430"/>
      <c r="C37" s="430"/>
      <c r="D37" s="430"/>
      <c r="E37" s="430"/>
      <c r="F37" s="430"/>
      <c r="G37" s="430"/>
      <c r="H37" s="431"/>
    </row>
    <row r="38" spans="1:8" x14ac:dyDescent="0.25">
      <c r="A38" s="45" t="s">
        <v>360</v>
      </c>
      <c r="B38" s="45" t="s">
        <v>361</v>
      </c>
      <c r="C38" s="45" t="s">
        <v>362</v>
      </c>
      <c r="D38" s="45" t="s">
        <v>363</v>
      </c>
      <c r="E38" s="45" t="s">
        <v>364</v>
      </c>
      <c r="F38" s="45" t="s">
        <v>365</v>
      </c>
      <c r="G38" s="377" t="s">
        <v>1160</v>
      </c>
      <c r="H38" s="377"/>
    </row>
    <row r="39" spans="1:8" ht="101.25" x14ac:dyDescent="0.25">
      <c r="A39" s="52" t="s">
        <v>394</v>
      </c>
      <c r="B39" s="53" t="s">
        <v>395</v>
      </c>
      <c r="C39" s="264">
        <v>16.600000000000001</v>
      </c>
      <c r="D39" s="15">
        <v>852</v>
      </c>
      <c r="E39" s="15">
        <v>925</v>
      </c>
      <c r="F39" s="264">
        <v>16.600000000000001</v>
      </c>
      <c r="G39" s="378">
        <f>SUM(F39:F44)</f>
        <v>98.945252472367656</v>
      </c>
      <c r="H39" s="395"/>
    </row>
    <row r="40" spans="1:8" ht="56.25" x14ac:dyDescent="0.25">
      <c r="A40" s="252" t="s">
        <v>396</v>
      </c>
      <c r="B40" s="53" t="s">
        <v>397</v>
      </c>
      <c r="C40" s="264">
        <v>16.600000000000001</v>
      </c>
      <c r="D40" s="15">
        <v>4500</v>
      </c>
      <c r="E40" s="15">
        <v>4220</v>
      </c>
      <c r="F40" s="263">
        <f>+E40/D40*C40</f>
        <v>15.567111111111114</v>
      </c>
      <c r="G40" s="401"/>
      <c r="H40" s="402"/>
    </row>
    <row r="41" spans="1:8" ht="146.25" x14ac:dyDescent="0.25">
      <c r="A41" s="52" t="s">
        <v>398</v>
      </c>
      <c r="B41" s="53" t="s">
        <v>395</v>
      </c>
      <c r="C41" s="264">
        <v>16.7</v>
      </c>
      <c r="D41" s="15">
        <v>764</v>
      </c>
      <c r="E41" s="15">
        <v>763</v>
      </c>
      <c r="F41" s="263">
        <f>+E41/D41*C41</f>
        <v>16.678141361256543</v>
      </c>
      <c r="G41" s="401"/>
      <c r="H41" s="402"/>
    </row>
    <row r="42" spans="1:8" ht="112.5" x14ac:dyDescent="0.25">
      <c r="A42" s="52" t="s">
        <v>399</v>
      </c>
      <c r="B42" s="53" t="s">
        <v>395</v>
      </c>
      <c r="C42" s="264">
        <v>16.7</v>
      </c>
      <c r="D42" s="15">
        <v>140</v>
      </c>
      <c r="E42" s="15">
        <v>160</v>
      </c>
      <c r="F42" s="264">
        <v>16.7</v>
      </c>
      <c r="G42" s="401"/>
      <c r="H42" s="402"/>
    </row>
    <row r="43" spans="1:8" ht="146.25" x14ac:dyDescent="0.25">
      <c r="A43" s="252" t="s">
        <v>400</v>
      </c>
      <c r="B43" s="53" t="s">
        <v>397</v>
      </c>
      <c r="C43" s="264">
        <v>16.7</v>
      </c>
      <c r="D43" s="15">
        <v>800</v>
      </c>
      <c r="E43" s="15">
        <v>969</v>
      </c>
      <c r="F43" s="264">
        <v>16.7</v>
      </c>
      <c r="G43" s="401"/>
      <c r="H43" s="402"/>
    </row>
    <row r="44" spans="1:8" ht="192" thickBot="1" x14ac:dyDescent="0.3">
      <c r="A44" s="54" t="s">
        <v>1165</v>
      </c>
      <c r="B44" s="55" t="s">
        <v>1166</v>
      </c>
      <c r="C44" s="258">
        <v>16.7</v>
      </c>
      <c r="D44" s="37">
        <v>500</v>
      </c>
      <c r="E44" s="37">
        <v>622.5</v>
      </c>
      <c r="F44" s="258">
        <v>16.7</v>
      </c>
      <c r="G44" s="401"/>
      <c r="H44" s="402"/>
    </row>
    <row r="45" spans="1:8" ht="15.75" thickBot="1" x14ac:dyDescent="0.3">
      <c r="A45" s="432" t="s">
        <v>401</v>
      </c>
      <c r="B45" s="433"/>
      <c r="C45" s="433"/>
      <c r="D45" s="433"/>
      <c r="E45" s="433"/>
      <c r="F45" s="433"/>
      <c r="G45" s="433"/>
      <c r="H45" s="434"/>
    </row>
    <row r="46" spans="1:8" ht="135" x14ac:dyDescent="0.25">
      <c r="A46" s="257" t="s">
        <v>402</v>
      </c>
      <c r="B46" s="52" t="s">
        <v>1167</v>
      </c>
      <c r="C46" s="251">
        <v>4.7</v>
      </c>
      <c r="D46" s="48">
        <v>1200</v>
      </c>
      <c r="E46" s="48">
        <v>1270</v>
      </c>
      <c r="F46" s="251">
        <v>4.7</v>
      </c>
      <c r="G46" s="415">
        <f>SUM(F46:F66)</f>
        <v>94.338406044782815</v>
      </c>
      <c r="H46" s="416"/>
    </row>
    <row r="47" spans="1:8" ht="112.5" x14ac:dyDescent="0.25">
      <c r="A47" s="259" t="s">
        <v>1168</v>
      </c>
      <c r="B47" s="56" t="s">
        <v>1169</v>
      </c>
      <c r="C47" s="264">
        <v>4.7</v>
      </c>
      <c r="D47" s="15">
        <v>10</v>
      </c>
      <c r="E47" s="15">
        <v>25</v>
      </c>
      <c r="F47" s="264">
        <v>4.7</v>
      </c>
      <c r="G47" s="401"/>
      <c r="H47" s="402"/>
    </row>
    <row r="48" spans="1:8" ht="90" x14ac:dyDescent="0.25">
      <c r="A48" s="252" t="s">
        <v>403</v>
      </c>
      <c r="B48" s="252" t="s">
        <v>404</v>
      </c>
      <c r="C48" s="264">
        <v>6</v>
      </c>
      <c r="D48" s="15">
        <v>190</v>
      </c>
      <c r="E48" s="15">
        <v>161</v>
      </c>
      <c r="F48" s="263">
        <f>+E48/D48*C48</f>
        <v>5.0842105263157897</v>
      </c>
      <c r="G48" s="401"/>
      <c r="H48" s="402"/>
    </row>
    <row r="49" spans="1:8" ht="45" x14ac:dyDescent="0.25">
      <c r="A49" s="384" t="s">
        <v>405</v>
      </c>
      <c r="B49" s="259" t="s">
        <v>406</v>
      </c>
      <c r="C49" s="386">
        <v>9.4</v>
      </c>
      <c r="D49" s="386">
        <v>100</v>
      </c>
      <c r="E49" s="386">
        <v>100</v>
      </c>
      <c r="F49" s="386">
        <f>+E49/D49*C49</f>
        <v>9.4</v>
      </c>
      <c r="G49" s="401"/>
      <c r="H49" s="402"/>
    </row>
    <row r="50" spans="1:8" ht="33.75" x14ac:dyDescent="0.25">
      <c r="A50" s="385"/>
      <c r="B50" s="259" t="s">
        <v>407</v>
      </c>
      <c r="C50" s="322"/>
      <c r="D50" s="322"/>
      <c r="E50" s="322"/>
      <c r="F50" s="322"/>
      <c r="G50" s="401"/>
      <c r="H50" s="402"/>
    </row>
    <row r="51" spans="1:8" ht="56.25" x14ac:dyDescent="0.25">
      <c r="A51" s="252" t="s">
        <v>408</v>
      </c>
      <c r="B51" s="252" t="s">
        <v>409</v>
      </c>
      <c r="C51" s="264">
        <v>4.7</v>
      </c>
      <c r="D51" s="15">
        <v>9600</v>
      </c>
      <c r="E51" s="15">
        <v>9684</v>
      </c>
      <c r="F51" s="264">
        <v>4.7</v>
      </c>
      <c r="G51" s="401"/>
      <c r="H51" s="402"/>
    </row>
    <row r="52" spans="1:8" ht="56.25" x14ac:dyDescent="0.25">
      <c r="A52" s="252" t="s">
        <v>410</v>
      </c>
      <c r="B52" s="252" t="s">
        <v>411</v>
      </c>
      <c r="C52" s="264">
        <v>4.7</v>
      </c>
      <c r="D52" s="15">
        <v>3</v>
      </c>
      <c r="E52" s="15">
        <v>2</v>
      </c>
      <c r="F52" s="263">
        <f>+E52/D52*C52</f>
        <v>3.1333333333333333</v>
      </c>
      <c r="G52" s="401"/>
      <c r="H52" s="402"/>
    </row>
    <row r="53" spans="1:8" ht="112.5" x14ac:dyDescent="0.25">
      <c r="A53" s="252" t="s">
        <v>412</v>
      </c>
      <c r="B53" s="252" t="s">
        <v>413</v>
      </c>
      <c r="C53" s="264">
        <v>4.7</v>
      </c>
      <c r="D53" s="15">
        <v>5430</v>
      </c>
      <c r="E53" s="15">
        <v>6490</v>
      </c>
      <c r="F53" s="264">
        <v>4.7</v>
      </c>
      <c r="G53" s="401"/>
      <c r="H53" s="402"/>
    </row>
    <row r="54" spans="1:8" ht="78.75" x14ac:dyDescent="0.25">
      <c r="A54" s="252" t="s">
        <v>414</v>
      </c>
      <c r="B54" s="252" t="s">
        <v>413</v>
      </c>
      <c r="C54" s="264">
        <v>4.7</v>
      </c>
      <c r="D54" s="15">
        <v>9</v>
      </c>
      <c r="E54" s="15">
        <v>7</v>
      </c>
      <c r="F54" s="263">
        <f>+E54/D54*C54</f>
        <v>3.6555555555555559</v>
      </c>
      <c r="G54" s="401"/>
      <c r="H54" s="402"/>
    </row>
    <row r="55" spans="1:8" ht="45" x14ac:dyDescent="0.25">
      <c r="A55" s="259" t="s">
        <v>415</v>
      </c>
      <c r="B55" s="259" t="s">
        <v>416</v>
      </c>
      <c r="C55" s="264">
        <v>4.7</v>
      </c>
      <c r="D55" s="15">
        <v>2</v>
      </c>
      <c r="E55" s="15">
        <v>2</v>
      </c>
      <c r="F55" s="263">
        <f>+E55/D55*C55</f>
        <v>4.7</v>
      </c>
      <c r="G55" s="401"/>
      <c r="H55" s="402"/>
    </row>
    <row r="56" spans="1:8" ht="90" x14ac:dyDescent="0.25">
      <c r="A56" s="252" t="s">
        <v>1170</v>
      </c>
      <c r="B56" s="252" t="s">
        <v>417</v>
      </c>
      <c r="C56" s="264">
        <v>4.7</v>
      </c>
      <c r="D56" s="15">
        <v>73</v>
      </c>
      <c r="E56" s="15">
        <v>145</v>
      </c>
      <c r="F56" s="264">
        <v>4.7</v>
      </c>
      <c r="G56" s="401"/>
      <c r="H56" s="402"/>
    </row>
    <row r="57" spans="1:8" ht="67.5" x14ac:dyDescent="0.25">
      <c r="A57" s="260" t="s">
        <v>1171</v>
      </c>
      <c r="B57" s="57" t="s">
        <v>1172</v>
      </c>
      <c r="C57" s="264">
        <v>4.7</v>
      </c>
      <c r="D57" s="15">
        <v>1</v>
      </c>
      <c r="E57" s="15">
        <v>1</v>
      </c>
      <c r="F57" s="264">
        <f>+E57/D57*C57</f>
        <v>4.7</v>
      </c>
      <c r="G57" s="401"/>
      <c r="H57" s="402"/>
    </row>
    <row r="58" spans="1:8" ht="78.75" x14ac:dyDescent="0.25">
      <c r="A58" s="58" t="s">
        <v>418</v>
      </c>
      <c r="B58" s="58" t="s">
        <v>419</v>
      </c>
      <c r="C58" s="264">
        <v>4.7</v>
      </c>
      <c r="D58" s="15">
        <v>496</v>
      </c>
      <c r="E58" s="15">
        <v>1521.5119899999997</v>
      </c>
      <c r="F58" s="264">
        <v>4.7</v>
      </c>
      <c r="G58" s="401"/>
      <c r="H58" s="402"/>
    </row>
    <row r="59" spans="1:8" ht="135" x14ac:dyDescent="0.25">
      <c r="A59" s="252" t="s">
        <v>1173</v>
      </c>
      <c r="B59" s="252" t="s">
        <v>420</v>
      </c>
      <c r="C59" s="264">
        <v>4.7</v>
      </c>
      <c r="D59" s="15">
        <v>21570</v>
      </c>
      <c r="E59" s="15">
        <v>13585</v>
      </c>
      <c r="F59" s="263">
        <f>+E59/D59*C59</f>
        <v>2.9601066295781178</v>
      </c>
      <c r="G59" s="401"/>
      <c r="H59" s="402"/>
    </row>
    <row r="60" spans="1:8" ht="101.25" x14ac:dyDescent="0.25">
      <c r="A60" s="59" t="s">
        <v>421</v>
      </c>
      <c r="B60" s="59" t="s">
        <v>1174</v>
      </c>
      <c r="C60" s="258">
        <v>4.7</v>
      </c>
      <c r="D60" s="37">
        <v>3182</v>
      </c>
      <c r="E60" s="37">
        <v>17818.498080000001</v>
      </c>
      <c r="F60" s="258">
        <v>4.7</v>
      </c>
      <c r="G60" s="401"/>
      <c r="H60" s="402"/>
    </row>
    <row r="61" spans="1:8" ht="90" x14ac:dyDescent="0.25">
      <c r="A61" s="261" t="s">
        <v>422</v>
      </c>
      <c r="B61" s="261" t="s">
        <v>423</v>
      </c>
      <c r="C61" s="251">
        <v>4.7</v>
      </c>
      <c r="D61" s="48">
        <v>34</v>
      </c>
      <c r="E61" s="48">
        <v>60</v>
      </c>
      <c r="F61" s="251">
        <v>4.7</v>
      </c>
      <c r="G61" s="401"/>
      <c r="H61" s="402"/>
    </row>
    <row r="62" spans="1:8" ht="78.75" x14ac:dyDescent="0.25">
      <c r="A62" s="252" t="s">
        <v>424</v>
      </c>
      <c r="B62" s="252" t="s">
        <v>425</v>
      </c>
      <c r="C62" s="264">
        <v>4.7</v>
      </c>
      <c r="D62" s="15">
        <v>4447</v>
      </c>
      <c r="E62" s="15">
        <v>5110</v>
      </c>
      <c r="F62" s="264">
        <v>4.7</v>
      </c>
      <c r="G62" s="401"/>
      <c r="H62" s="402"/>
    </row>
    <row r="63" spans="1:8" ht="78.75" x14ac:dyDescent="0.25">
      <c r="A63" s="252" t="s">
        <v>426</v>
      </c>
      <c r="B63" s="252" t="s">
        <v>427</v>
      </c>
      <c r="C63" s="264">
        <v>4.7</v>
      </c>
      <c r="D63" s="15">
        <v>625</v>
      </c>
      <c r="E63" s="15">
        <v>610</v>
      </c>
      <c r="F63" s="263">
        <f>+E63/D63*C63</f>
        <v>4.5872000000000002</v>
      </c>
      <c r="G63" s="401"/>
      <c r="H63" s="402"/>
    </row>
    <row r="64" spans="1:8" ht="67.5" x14ac:dyDescent="0.25">
      <c r="A64" s="252" t="s">
        <v>1175</v>
      </c>
      <c r="B64" s="252" t="s">
        <v>1176</v>
      </c>
      <c r="C64" s="264">
        <v>4.7</v>
      </c>
      <c r="D64" s="15">
        <v>89</v>
      </c>
      <c r="E64" s="15">
        <v>145</v>
      </c>
      <c r="F64" s="264">
        <v>4.7</v>
      </c>
      <c r="G64" s="401"/>
      <c r="H64" s="402"/>
    </row>
    <row r="65" spans="1:8" ht="33.75" x14ac:dyDescent="0.25">
      <c r="A65" s="404" t="s">
        <v>428</v>
      </c>
      <c r="B65" s="252" t="s">
        <v>429</v>
      </c>
      <c r="C65" s="407">
        <v>9.4</v>
      </c>
      <c r="D65" s="407">
        <v>100</v>
      </c>
      <c r="E65" s="407">
        <v>97</v>
      </c>
      <c r="F65" s="424">
        <f>+E65/D65*C65</f>
        <v>9.1180000000000003</v>
      </c>
      <c r="G65" s="401"/>
      <c r="H65" s="402"/>
    </row>
    <row r="66" spans="1:8" ht="23.25" thickBot="1" x14ac:dyDescent="0.3">
      <c r="A66" s="409"/>
      <c r="B66" s="260" t="s">
        <v>430</v>
      </c>
      <c r="C66" s="423"/>
      <c r="D66" s="423"/>
      <c r="E66" s="423"/>
      <c r="F66" s="425"/>
      <c r="G66" s="435"/>
      <c r="H66" s="436"/>
    </row>
    <row r="67" spans="1:8" ht="15.75" thickBot="1" x14ac:dyDescent="0.3">
      <c r="A67" s="426" t="s">
        <v>431</v>
      </c>
      <c r="B67" s="427"/>
      <c r="C67" s="427"/>
      <c r="D67" s="427"/>
      <c r="E67" s="427"/>
      <c r="F67" s="427"/>
      <c r="G67" s="427"/>
      <c r="H67" s="428"/>
    </row>
    <row r="68" spans="1:8" ht="112.5" x14ac:dyDescent="0.25">
      <c r="A68" s="261" t="s">
        <v>432</v>
      </c>
      <c r="B68" s="261" t="s">
        <v>433</v>
      </c>
      <c r="C68" s="262">
        <v>25</v>
      </c>
      <c r="D68" s="48">
        <v>935</v>
      </c>
      <c r="E68" s="48">
        <v>786</v>
      </c>
      <c r="F68" s="266">
        <f>+E68/D68*C68</f>
        <v>21.016042780748663</v>
      </c>
      <c r="G68" s="415">
        <f>SUM(F68:F71)</f>
        <v>96.016042780748663</v>
      </c>
      <c r="H68" s="416"/>
    </row>
    <row r="69" spans="1:8" ht="146.25" x14ac:dyDescent="0.25">
      <c r="A69" s="252" t="s">
        <v>434</v>
      </c>
      <c r="B69" s="252" t="s">
        <v>435</v>
      </c>
      <c r="C69" s="264">
        <v>25</v>
      </c>
      <c r="D69" s="15">
        <v>125000</v>
      </c>
      <c r="E69" s="15">
        <v>137420</v>
      </c>
      <c r="F69" s="264">
        <v>25</v>
      </c>
      <c r="G69" s="401"/>
      <c r="H69" s="402"/>
    </row>
    <row r="70" spans="1:8" ht="409.5" x14ac:dyDescent="0.25">
      <c r="A70" s="60" t="s">
        <v>1177</v>
      </c>
      <c r="B70" s="60" t="s">
        <v>436</v>
      </c>
      <c r="C70" s="264">
        <v>25</v>
      </c>
      <c r="D70" s="15">
        <v>112130</v>
      </c>
      <c r="E70" s="15">
        <v>147356.77399999998</v>
      </c>
      <c r="F70" s="264">
        <v>25</v>
      </c>
      <c r="G70" s="401"/>
      <c r="H70" s="402"/>
    </row>
    <row r="71" spans="1:8" ht="90" x14ac:dyDescent="0.25">
      <c r="A71" s="60" t="s">
        <v>437</v>
      </c>
      <c r="B71" s="60" t="s">
        <v>438</v>
      </c>
      <c r="C71" s="264">
        <v>25</v>
      </c>
      <c r="D71" s="15">
        <v>76</v>
      </c>
      <c r="E71" s="15">
        <v>77</v>
      </c>
      <c r="F71" s="264">
        <v>25</v>
      </c>
      <c r="G71" s="396"/>
      <c r="H71" s="397"/>
    </row>
    <row r="72" spans="1:8" x14ac:dyDescent="0.25">
      <c r="A72" s="112"/>
      <c r="B72" s="112"/>
      <c r="C72" s="112"/>
      <c r="D72" s="112"/>
      <c r="E72" s="112"/>
      <c r="F72" s="112"/>
      <c r="G72" s="112"/>
      <c r="H72" s="112"/>
    </row>
    <row r="73" spans="1:8" ht="30" x14ac:dyDescent="0.25">
      <c r="A73" s="49" t="s">
        <v>1163</v>
      </c>
      <c r="B73" s="6" t="s">
        <v>362</v>
      </c>
      <c r="C73" s="6" t="s">
        <v>363</v>
      </c>
      <c r="D73" s="50" t="s">
        <v>390</v>
      </c>
      <c r="E73" s="49" t="s">
        <v>365</v>
      </c>
      <c r="F73" s="356" t="s">
        <v>439</v>
      </c>
      <c r="G73" s="357"/>
      <c r="H73" s="112"/>
    </row>
    <row r="74" spans="1:8" ht="150" x14ac:dyDescent="0.25">
      <c r="A74" s="268" t="s">
        <v>393</v>
      </c>
      <c r="B74" s="264">
        <v>33.299999999999997</v>
      </c>
      <c r="C74" s="264">
        <v>100</v>
      </c>
      <c r="D74" s="51">
        <f>+G39</f>
        <v>98.945252472367656</v>
      </c>
      <c r="E74" s="269">
        <f>+D74/C74*B74</f>
        <v>32.948769073298422</v>
      </c>
      <c r="F74" s="337">
        <f>SUM(E74:E76)</f>
        <v>96.3368005322004</v>
      </c>
      <c r="G74" s="337"/>
      <c r="H74" s="112"/>
    </row>
    <row r="75" spans="1:8" ht="135" x14ac:dyDescent="0.25">
      <c r="A75" s="268" t="s">
        <v>401</v>
      </c>
      <c r="B75" s="264">
        <v>33.299999999999997</v>
      </c>
      <c r="C75" s="264">
        <v>100</v>
      </c>
      <c r="D75" s="263">
        <f>+G46</f>
        <v>94.338406044782815</v>
      </c>
      <c r="E75" s="269">
        <f>+D75/C75*B75</f>
        <v>31.414689212912677</v>
      </c>
      <c r="F75" s="337"/>
      <c r="G75" s="337"/>
      <c r="H75" s="112"/>
    </row>
    <row r="76" spans="1:8" ht="90" x14ac:dyDescent="0.25">
      <c r="A76" s="62" t="s">
        <v>431</v>
      </c>
      <c r="B76" s="264">
        <v>33.299999999999997</v>
      </c>
      <c r="C76" s="264">
        <v>100</v>
      </c>
      <c r="D76" s="263">
        <f>+G68</f>
        <v>96.016042780748663</v>
      </c>
      <c r="E76" s="269">
        <f>+D76/C76*B76</f>
        <v>31.973342245989304</v>
      </c>
      <c r="F76" s="337"/>
      <c r="G76" s="337"/>
      <c r="H76" s="112"/>
    </row>
    <row r="77" spans="1:8" ht="15.75" thickBot="1" x14ac:dyDescent="0.3">
      <c r="A77" s="112"/>
      <c r="B77" s="112"/>
      <c r="C77" s="112"/>
      <c r="D77" s="112"/>
      <c r="E77" s="112"/>
      <c r="F77" s="112"/>
      <c r="G77" s="112"/>
      <c r="H77" s="112"/>
    </row>
    <row r="78" spans="1:8" ht="15.75" thickBot="1" x14ac:dyDescent="0.3">
      <c r="A78" s="417" t="s">
        <v>1164</v>
      </c>
      <c r="B78" s="418"/>
      <c r="C78" s="418"/>
      <c r="D78" s="418"/>
      <c r="E78" s="418"/>
      <c r="F78" s="418"/>
      <c r="G78" s="418"/>
      <c r="H78" s="419"/>
    </row>
    <row r="79" spans="1:8" ht="15.75" thickBot="1" x14ac:dyDescent="0.3">
      <c r="A79" s="417" t="s">
        <v>440</v>
      </c>
      <c r="B79" s="418"/>
      <c r="C79" s="418"/>
      <c r="D79" s="418"/>
      <c r="E79" s="418"/>
      <c r="F79" s="418"/>
      <c r="G79" s="418"/>
      <c r="H79" s="419"/>
    </row>
    <row r="80" spans="1:8" ht="15.75" thickBot="1" x14ac:dyDescent="0.3">
      <c r="A80" s="420" t="s">
        <v>441</v>
      </c>
      <c r="B80" s="421"/>
      <c r="C80" s="421"/>
      <c r="D80" s="421"/>
      <c r="E80" s="421"/>
      <c r="F80" s="421"/>
      <c r="G80" s="421"/>
      <c r="H80" s="422"/>
    </row>
    <row r="81" spans="1:8" x14ac:dyDescent="0.25">
      <c r="A81" s="45" t="s">
        <v>360</v>
      </c>
      <c r="B81" s="45" t="s">
        <v>361</v>
      </c>
      <c r="C81" s="45" t="s">
        <v>362</v>
      </c>
      <c r="D81" s="45" t="s">
        <v>363</v>
      </c>
      <c r="E81" s="45" t="s">
        <v>364</v>
      </c>
      <c r="F81" s="45" t="s">
        <v>365</v>
      </c>
      <c r="G81" s="377" t="s">
        <v>1160</v>
      </c>
      <c r="H81" s="377"/>
    </row>
    <row r="82" spans="1:8" ht="112.5" x14ac:dyDescent="0.25">
      <c r="A82" s="252" t="s">
        <v>1178</v>
      </c>
      <c r="B82" s="252" t="s">
        <v>442</v>
      </c>
      <c r="C82" s="264">
        <v>70</v>
      </c>
      <c r="D82" s="15">
        <v>50130</v>
      </c>
      <c r="E82" s="16">
        <v>53961.460200000001</v>
      </c>
      <c r="F82" s="16">
        <v>70</v>
      </c>
      <c r="G82" s="410">
        <f>SUM(F82:F84)</f>
        <v>100</v>
      </c>
      <c r="H82" s="379"/>
    </row>
    <row r="83" spans="1:8" ht="33.75" x14ac:dyDescent="0.25">
      <c r="A83" s="411" t="s">
        <v>443</v>
      </c>
      <c r="B83" s="301" t="s">
        <v>444</v>
      </c>
      <c r="C83" s="413">
        <v>30</v>
      </c>
      <c r="D83" s="413">
        <v>100</v>
      </c>
      <c r="E83" s="413">
        <v>136</v>
      </c>
      <c r="F83" s="413">
        <v>30</v>
      </c>
      <c r="G83" s="380"/>
      <c r="H83" s="381"/>
    </row>
    <row r="84" spans="1:8" ht="45.75" thickBot="1" x14ac:dyDescent="0.3">
      <c r="A84" s="412"/>
      <c r="B84" s="301" t="s">
        <v>1179</v>
      </c>
      <c r="C84" s="414"/>
      <c r="D84" s="414"/>
      <c r="E84" s="414"/>
      <c r="F84" s="414"/>
      <c r="G84" s="382"/>
      <c r="H84" s="383"/>
    </row>
    <row r="85" spans="1:8" ht="15.75" thickBot="1" x14ac:dyDescent="0.3">
      <c r="A85" s="398" t="s">
        <v>445</v>
      </c>
      <c r="B85" s="399"/>
      <c r="C85" s="399"/>
      <c r="D85" s="399"/>
      <c r="E85" s="399"/>
      <c r="F85" s="399"/>
      <c r="G85" s="399"/>
      <c r="H85" s="400"/>
    </row>
    <row r="86" spans="1:8" x14ac:dyDescent="0.25">
      <c r="A86" s="45" t="s">
        <v>360</v>
      </c>
      <c r="B86" s="45" t="s">
        <v>361</v>
      </c>
      <c r="C86" s="45" t="s">
        <v>362</v>
      </c>
      <c r="D86" s="45" t="s">
        <v>363</v>
      </c>
      <c r="E86" s="45" t="s">
        <v>364</v>
      </c>
      <c r="F86" s="45" t="s">
        <v>365</v>
      </c>
      <c r="G86" s="377" t="s">
        <v>1160</v>
      </c>
      <c r="H86" s="377"/>
    </row>
    <row r="87" spans="1:8" ht="112.5" x14ac:dyDescent="0.25">
      <c r="A87" s="252" t="s">
        <v>1180</v>
      </c>
      <c r="B87" s="252" t="s">
        <v>446</v>
      </c>
      <c r="C87" s="264">
        <v>3.8</v>
      </c>
      <c r="D87" s="15">
        <v>59738</v>
      </c>
      <c r="E87" s="15">
        <v>62054.053000000007</v>
      </c>
      <c r="F87" s="264">
        <v>3.8</v>
      </c>
      <c r="G87" s="378">
        <f>SUM(F87:F112)</f>
        <v>98.843464006468992</v>
      </c>
      <c r="H87" s="395"/>
    </row>
    <row r="88" spans="1:8" ht="78.75" x14ac:dyDescent="0.25">
      <c r="A88" s="252" t="s">
        <v>447</v>
      </c>
      <c r="B88" s="252" t="s">
        <v>448</v>
      </c>
      <c r="C88" s="264">
        <v>3.8</v>
      </c>
      <c r="D88" s="15">
        <v>19</v>
      </c>
      <c r="E88" s="15">
        <v>45</v>
      </c>
      <c r="F88" s="264">
        <v>3.8</v>
      </c>
      <c r="G88" s="401"/>
      <c r="H88" s="402"/>
    </row>
    <row r="89" spans="1:8" ht="168.75" x14ac:dyDescent="0.25">
      <c r="A89" s="252" t="s">
        <v>1181</v>
      </c>
      <c r="B89" s="252" t="s">
        <v>446</v>
      </c>
      <c r="C89" s="264">
        <v>3.8</v>
      </c>
      <c r="D89" s="15">
        <v>12153</v>
      </c>
      <c r="E89" s="15">
        <v>13161.41</v>
      </c>
      <c r="F89" s="264">
        <v>3.8</v>
      </c>
      <c r="G89" s="401"/>
      <c r="H89" s="402"/>
    </row>
    <row r="90" spans="1:8" ht="67.5" x14ac:dyDescent="0.25">
      <c r="A90" s="252" t="s">
        <v>449</v>
      </c>
      <c r="B90" s="252" t="s">
        <v>450</v>
      </c>
      <c r="C90" s="264">
        <v>3.8</v>
      </c>
      <c r="D90" s="15">
        <v>56</v>
      </c>
      <c r="E90" s="15">
        <v>126</v>
      </c>
      <c r="F90" s="264">
        <v>3.8</v>
      </c>
      <c r="G90" s="401"/>
      <c r="H90" s="402"/>
    </row>
    <row r="91" spans="1:8" ht="146.25" x14ac:dyDescent="0.25">
      <c r="A91" s="252" t="s">
        <v>1182</v>
      </c>
      <c r="B91" s="252" t="s">
        <v>446</v>
      </c>
      <c r="C91" s="264">
        <v>3.8</v>
      </c>
      <c r="D91" s="15">
        <v>5460</v>
      </c>
      <c r="E91" s="15">
        <v>5407.55</v>
      </c>
      <c r="F91" s="269">
        <f>+E91/D91*C91</f>
        <v>3.763496336996337</v>
      </c>
      <c r="G91" s="401"/>
      <c r="H91" s="402"/>
    </row>
    <row r="92" spans="1:8" ht="135" x14ac:dyDescent="0.25">
      <c r="A92" s="252" t="s">
        <v>1183</v>
      </c>
      <c r="B92" s="252" t="s">
        <v>446</v>
      </c>
      <c r="C92" s="264">
        <v>3.8</v>
      </c>
      <c r="D92" s="15">
        <v>15391</v>
      </c>
      <c r="E92" s="15">
        <v>16079.1175</v>
      </c>
      <c r="F92" s="264">
        <v>3.8</v>
      </c>
      <c r="G92" s="401"/>
      <c r="H92" s="402"/>
    </row>
    <row r="93" spans="1:8" ht="157.5" x14ac:dyDescent="0.25">
      <c r="A93" s="252" t="s">
        <v>1184</v>
      </c>
      <c r="B93" s="252" t="s">
        <v>446</v>
      </c>
      <c r="C93" s="264">
        <v>3.8</v>
      </c>
      <c r="D93" s="15">
        <v>14139</v>
      </c>
      <c r="E93" s="15">
        <v>16847.699999999997</v>
      </c>
      <c r="F93" s="264">
        <v>3.8</v>
      </c>
      <c r="G93" s="401"/>
      <c r="H93" s="402"/>
    </row>
    <row r="94" spans="1:8" ht="33.75" x14ac:dyDescent="0.25">
      <c r="A94" s="404" t="s">
        <v>451</v>
      </c>
      <c r="B94" s="63" t="s">
        <v>1185</v>
      </c>
      <c r="C94" s="264">
        <v>3.8</v>
      </c>
      <c r="D94" s="15">
        <v>4196</v>
      </c>
      <c r="E94" s="15">
        <v>4368.1840999999995</v>
      </c>
      <c r="F94" s="264">
        <v>3.8</v>
      </c>
      <c r="G94" s="401"/>
      <c r="H94" s="402"/>
    </row>
    <row r="95" spans="1:8" ht="33.75" x14ac:dyDescent="0.25">
      <c r="A95" s="409"/>
      <c r="B95" s="63" t="s">
        <v>1186</v>
      </c>
      <c r="C95" s="264">
        <v>3.8</v>
      </c>
      <c r="D95" s="15">
        <v>5654</v>
      </c>
      <c r="E95" s="15">
        <v>5582.1382000000003</v>
      </c>
      <c r="F95" s="269">
        <f>+E95/D95*C95</f>
        <v>3.7517023629288997</v>
      </c>
      <c r="G95" s="401"/>
      <c r="H95" s="402"/>
    </row>
    <row r="96" spans="1:8" ht="33.75" x14ac:dyDescent="0.25">
      <c r="A96" s="409"/>
      <c r="B96" s="63" t="s">
        <v>1187</v>
      </c>
      <c r="C96" s="264">
        <v>3.8</v>
      </c>
      <c r="D96" s="15">
        <v>930</v>
      </c>
      <c r="E96" s="15">
        <v>1019.991</v>
      </c>
      <c r="F96" s="264">
        <v>3.8</v>
      </c>
      <c r="G96" s="401"/>
      <c r="H96" s="402"/>
    </row>
    <row r="97" spans="1:8" ht="45" x14ac:dyDescent="0.25">
      <c r="A97" s="409"/>
      <c r="B97" s="63" t="s">
        <v>1188</v>
      </c>
      <c r="C97" s="264">
        <v>3.8</v>
      </c>
      <c r="D97" s="15">
        <v>6065.5</v>
      </c>
      <c r="E97" s="15">
        <v>5861.5608000000002</v>
      </c>
      <c r="F97" s="269">
        <f>+E97/D97*C97</f>
        <v>3.672233293215728</v>
      </c>
      <c r="G97" s="401"/>
      <c r="H97" s="402"/>
    </row>
    <row r="98" spans="1:8" ht="78.75" x14ac:dyDescent="0.25">
      <c r="A98" s="405"/>
      <c r="B98" s="63" t="s">
        <v>452</v>
      </c>
      <c r="C98" s="264">
        <v>3.8</v>
      </c>
      <c r="D98" s="15">
        <v>94</v>
      </c>
      <c r="E98" s="15">
        <v>148.35</v>
      </c>
      <c r="F98" s="264">
        <v>3.8</v>
      </c>
      <c r="G98" s="401"/>
      <c r="H98" s="402"/>
    </row>
    <row r="99" spans="1:8" ht="360" x14ac:dyDescent="0.25">
      <c r="A99" s="267" t="s">
        <v>1189</v>
      </c>
      <c r="B99" s="64" t="s">
        <v>453</v>
      </c>
      <c r="C99" s="264">
        <v>3.8</v>
      </c>
      <c r="D99" s="15">
        <v>4154</v>
      </c>
      <c r="E99" s="15">
        <v>4316.2943699999996</v>
      </c>
      <c r="F99" s="264">
        <v>3.8</v>
      </c>
      <c r="G99" s="401"/>
      <c r="H99" s="402"/>
    </row>
    <row r="100" spans="1:8" ht="78.75" x14ac:dyDescent="0.25">
      <c r="A100" s="267" t="s">
        <v>1190</v>
      </c>
      <c r="B100" s="64" t="s">
        <v>1191</v>
      </c>
      <c r="C100" s="264">
        <v>3.8</v>
      </c>
      <c r="D100" s="15">
        <v>80</v>
      </c>
      <c r="E100" s="15">
        <v>71</v>
      </c>
      <c r="F100" s="263">
        <f>+E100/D100*C100</f>
        <v>3.3724999999999996</v>
      </c>
      <c r="G100" s="401"/>
      <c r="H100" s="402"/>
    </row>
    <row r="101" spans="1:8" ht="56.25" x14ac:dyDescent="0.25">
      <c r="A101" s="267" t="s">
        <v>454</v>
      </c>
      <c r="B101" s="64" t="s">
        <v>455</v>
      </c>
      <c r="C101" s="264">
        <v>3.8</v>
      </c>
      <c r="D101" s="15">
        <v>234</v>
      </c>
      <c r="E101" s="15">
        <v>219</v>
      </c>
      <c r="F101" s="263">
        <f>+E101/D101*C101</f>
        <v>3.5564102564102562</v>
      </c>
      <c r="G101" s="401"/>
      <c r="H101" s="402"/>
    </row>
    <row r="102" spans="1:8" ht="33.75" x14ac:dyDescent="0.25">
      <c r="A102" s="404" t="s">
        <v>456</v>
      </c>
      <c r="B102" s="60" t="s">
        <v>457</v>
      </c>
      <c r="C102" s="407">
        <v>7.6</v>
      </c>
      <c r="D102" s="407">
        <v>100</v>
      </c>
      <c r="E102" s="407">
        <v>100</v>
      </c>
      <c r="F102" s="407">
        <f>+E102/D102*C102</f>
        <v>7.6</v>
      </c>
      <c r="G102" s="401"/>
      <c r="H102" s="402"/>
    </row>
    <row r="103" spans="1:8" ht="33.75" x14ac:dyDescent="0.25">
      <c r="A103" s="405"/>
      <c r="B103" s="60" t="s">
        <v>458</v>
      </c>
      <c r="C103" s="408"/>
      <c r="D103" s="408"/>
      <c r="E103" s="408"/>
      <c r="F103" s="408"/>
      <c r="G103" s="401"/>
      <c r="H103" s="402"/>
    </row>
    <row r="104" spans="1:8" ht="45" x14ac:dyDescent="0.25">
      <c r="A104" s="404" t="s">
        <v>459</v>
      </c>
      <c r="B104" s="250" t="s">
        <v>460</v>
      </c>
      <c r="C104" s="407">
        <v>7.6</v>
      </c>
      <c r="D104" s="407">
        <v>100</v>
      </c>
      <c r="E104" s="407">
        <v>100</v>
      </c>
      <c r="F104" s="407">
        <f>+E104/D104*C104</f>
        <v>7.6</v>
      </c>
      <c r="G104" s="401"/>
      <c r="H104" s="402"/>
    </row>
    <row r="105" spans="1:8" ht="112.5" x14ac:dyDescent="0.25">
      <c r="A105" s="405"/>
      <c r="B105" s="250" t="s">
        <v>461</v>
      </c>
      <c r="C105" s="408"/>
      <c r="D105" s="408"/>
      <c r="E105" s="408"/>
      <c r="F105" s="408"/>
      <c r="G105" s="401"/>
      <c r="H105" s="402"/>
    </row>
    <row r="106" spans="1:8" ht="236.25" x14ac:dyDescent="0.25">
      <c r="A106" s="67" t="s">
        <v>1192</v>
      </c>
      <c r="B106" s="252" t="s">
        <v>453</v>
      </c>
      <c r="C106" s="264">
        <v>3.8</v>
      </c>
      <c r="D106" s="15">
        <v>14660</v>
      </c>
      <c r="E106" s="15">
        <v>14092.200000000003</v>
      </c>
      <c r="F106" s="269">
        <f>+E106/D106*C106</f>
        <v>3.6528212824010922</v>
      </c>
      <c r="G106" s="401"/>
      <c r="H106" s="402"/>
    </row>
    <row r="107" spans="1:8" ht="157.5" x14ac:dyDescent="0.25">
      <c r="A107" s="252" t="s">
        <v>1193</v>
      </c>
      <c r="B107" s="252" t="s">
        <v>453</v>
      </c>
      <c r="C107" s="264">
        <v>3.8</v>
      </c>
      <c r="D107" s="15">
        <v>5690</v>
      </c>
      <c r="E107" s="15">
        <v>5501.7815000000001</v>
      </c>
      <c r="F107" s="269">
        <f>+E107/D107*C107</f>
        <v>3.6743004745166958</v>
      </c>
      <c r="G107" s="401"/>
      <c r="H107" s="402"/>
    </row>
    <row r="108" spans="1:8" ht="180" x14ac:dyDescent="0.25">
      <c r="A108" s="252" t="s">
        <v>1194</v>
      </c>
      <c r="B108" s="252" t="s">
        <v>453</v>
      </c>
      <c r="C108" s="264">
        <v>3.8</v>
      </c>
      <c r="D108" s="15">
        <v>10740</v>
      </c>
      <c r="E108" s="15">
        <v>11669.760000000002</v>
      </c>
      <c r="F108" s="264">
        <v>3.8</v>
      </c>
      <c r="G108" s="401"/>
      <c r="H108" s="402"/>
    </row>
    <row r="109" spans="1:8" ht="78.75" x14ac:dyDescent="0.25">
      <c r="A109" s="252" t="s">
        <v>462</v>
      </c>
      <c r="B109" s="252" t="s">
        <v>453</v>
      </c>
      <c r="C109" s="264">
        <v>3.8</v>
      </c>
      <c r="D109" s="15">
        <v>1139</v>
      </c>
      <c r="E109" s="15">
        <v>1325.3050000000001</v>
      </c>
      <c r="F109" s="264">
        <v>3.8</v>
      </c>
      <c r="G109" s="401"/>
      <c r="H109" s="402"/>
    </row>
    <row r="110" spans="1:8" ht="33.75" x14ac:dyDescent="0.25">
      <c r="A110" s="384" t="s">
        <v>463</v>
      </c>
      <c r="B110" s="65" t="s">
        <v>457</v>
      </c>
      <c r="C110" s="386">
        <v>7.6</v>
      </c>
      <c r="D110" s="386">
        <v>100</v>
      </c>
      <c r="E110" s="386">
        <v>100</v>
      </c>
      <c r="F110" s="386">
        <f>+E110/D110*C110</f>
        <v>7.6</v>
      </c>
      <c r="G110" s="401"/>
      <c r="H110" s="402"/>
    </row>
    <row r="111" spans="1:8" ht="33.75" x14ac:dyDescent="0.25">
      <c r="A111" s="385"/>
      <c r="B111" s="65" t="s">
        <v>458</v>
      </c>
      <c r="C111" s="322"/>
      <c r="D111" s="322"/>
      <c r="E111" s="322"/>
      <c r="F111" s="322"/>
      <c r="G111" s="401"/>
      <c r="H111" s="402"/>
    </row>
    <row r="112" spans="1:8" ht="79.5" thickBot="1" x14ac:dyDescent="0.3">
      <c r="A112" s="60" t="s">
        <v>464</v>
      </c>
      <c r="B112" s="252" t="s">
        <v>453</v>
      </c>
      <c r="C112" s="264">
        <v>5</v>
      </c>
      <c r="D112" s="15">
        <v>503514.5</v>
      </c>
      <c r="E112" s="16">
        <v>573248.15746999974</v>
      </c>
      <c r="F112" s="264">
        <v>5</v>
      </c>
      <c r="G112" s="396"/>
      <c r="H112" s="397"/>
    </row>
    <row r="113" spans="1:8" ht="15.75" thickBot="1" x14ac:dyDescent="0.3">
      <c r="A113" s="398" t="s">
        <v>465</v>
      </c>
      <c r="B113" s="399"/>
      <c r="C113" s="399"/>
      <c r="D113" s="399"/>
      <c r="E113" s="399"/>
      <c r="F113" s="399"/>
      <c r="G113" s="399"/>
      <c r="H113" s="400"/>
    </row>
    <row r="114" spans="1:8" x14ac:dyDescent="0.25">
      <c r="A114" s="45" t="s">
        <v>360</v>
      </c>
      <c r="B114" s="45" t="s">
        <v>361</v>
      </c>
      <c r="C114" s="45" t="s">
        <v>362</v>
      </c>
      <c r="D114" s="45" t="s">
        <v>363</v>
      </c>
      <c r="E114" s="45" t="s">
        <v>364</v>
      </c>
      <c r="F114" s="45" t="s">
        <v>365</v>
      </c>
      <c r="G114" s="377" t="s">
        <v>1160</v>
      </c>
      <c r="H114" s="377"/>
    </row>
    <row r="115" spans="1:8" ht="33.75" x14ac:dyDescent="0.25">
      <c r="A115" s="404" t="s">
        <v>1195</v>
      </c>
      <c r="B115" s="252" t="s">
        <v>466</v>
      </c>
      <c r="C115" s="264">
        <v>50</v>
      </c>
      <c r="D115" s="15">
        <v>870</v>
      </c>
      <c r="E115" s="15">
        <v>917.5</v>
      </c>
      <c r="F115" s="264">
        <v>50</v>
      </c>
      <c r="G115" s="406">
        <f>SUM(F115:F116)</f>
        <v>100</v>
      </c>
      <c r="H115" s="379"/>
    </row>
    <row r="116" spans="1:8" ht="45.75" thickBot="1" x14ac:dyDescent="0.3">
      <c r="A116" s="405"/>
      <c r="B116" s="252" t="s">
        <v>1196</v>
      </c>
      <c r="C116" s="264">
        <v>50</v>
      </c>
      <c r="D116" s="15">
        <v>20</v>
      </c>
      <c r="E116" s="15">
        <v>20</v>
      </c>
      <c r="F116" s="264">
        <f>+E116/D116*C116</f>
        <v>50</v>
      </c>
      <c r="G116" s="382"/>
      <c r="H116" s="383"/>
    </row>
    <row r="117" spans="1:8" ht="15.75" thickBot="1" x14ac:dyDescent="0.3">
      <c r="A117" s="398" t="s">
        <v>467</v>
      </c>
      <c r="B117" s="399"/>
      <c r="C117" s="399"/>
      <c r="D117" s="399"/>
      <c r="E117" s="399"/>
      <c r="F117" s="399"/>
      <c r="G117" s="399"/>
      <c r="H117" s="400"/>
    </row>
    <row r="118" spans="1:8" x14ac:dyDescent="0.25">
      <c r="A118" s="45" t="s">
        <v>360</v>
      </c>
      <c r="B118" s="45" t="s">
        <v>361</v>
      </c>
      <c r="C118" s="45" t="s">
        <v>362</v>
      </c>
      <c r="D118" s="45" t="s">
        <v>363</v>
      </c>
      <c r="E118" s="45" t="s">
        <v>364</v>
      </c>
      <c r="F118" s="45" t="s">
        <v>365</v>
      </c>
      <c r="G118" s="377" t="s">
        <v>1160</v>
      </c>
      <c r="H118" s="377"/>
    </row>
    <row r="119" spans="1:8" ht="123.75" x14ac:dyDescent="0.25">
      <c r="A119" s="259" t="s">
        <v>468</v>
      </c>
      <c r="B119" s="259" t="s">
        <v>446</v>
      </c>
      <c r="C119" s="274">
        <v>50</v>
      </c>
      <c r="D119" s="69">
        <v>344155</v>
      </c>
      <c r="E119" s="16">
        <v>404431</v>
      </c>
      <c r="F119" s="274">
        <v>50</v>
      </c>
      <c r="G119" s="378">
        <f>SUM(F119:F120)</f>
        <v>83.399523431294682</v>
      </c>
      <c r="H119" s="395"/>
    </row>
    <row r="120" spans="1:8" ht="34.5" thickBot="1" x14ac:dyDescent="0.3">
      <c r="A120" s="252" t="s">
        <v>469</v>
      </c>
      <c r="B120" s="252" t="s">
        <v>470</v>
      </c>
      <c r="C120" s="264">
        <v>50</v>
      </c>
      <c r="D120" s="15">
        <v>1259</v>
      </c>
      <c r="E120" s="15">
        <v>841</v>
      </c>
      <c r="F120" s="255">
        <f>+E120/D120*C120</f>
        <v>33.399523431294682</v>
      </c>
      <c r="G120" s="396"/>
      <c r="H120" s="397"/>
    </row>
    <row r="121" spans="1:8" ht="15.75" thickBot="1" x14ac:dyDescent="0.3">
      <c r="A121" s="398" t="s">
        <v>471</v>
      </c>
      <c r="B121" s="399"/>
      <c r="C121" s="399"/>
      <c r="D121" s="399"/>
      <c r="E121" s="399"/>
      <c r="F121" s="399"/>
      <c r="G121" s="399"/>
      <c r="H121" s="400"/>
    </row>
    <row r="122" spans="1:8" x14ac:dyDescent="0.25">
      <c r="A122" s="45" t="s">
        <v>360</v>
      </c>
      <c r="B122" s="45" t="s">
        <v>361</v>
      </c>
      <c r="C122" s="45" t="s">
        <v>362</v>
      </c>
      <c r="D122" s="45" t="s">
        <v>363</v>
      </c>
      <c r="E122" s="45" t="s">
        <v>364</v>
      </c>
      <c r="F122" s="45" t="s">
        <v>365</v>
      </c>
      <c r="G122" s="377" t="s">
        <v>1160</v>
      </c>
      <c r="H122" s="377"/>
    </row>
    <row r="123" spans="1:8" ht="101.25" x14ac:dyDescent="0.25">
      <c r="A123" s="259" t="s">
        <v>764</v>
      </c>
      <c r="B123" s="259" t="s">
        <v>472</v>
      </c>
      <c r="C123" s="103">
        <v>11.11</v>
      </c>
      <c r="D123" s="15">
        <v>13894.2</v>
      </c>
      <c r="E123" s="15">
        <v>19412</v>
      </c>
      <c r="F123" s="103">
        <v>11.11</v>
      </c>
      <c r="G123" s="378">
        <f>SUM(F123:F131)</f>
        <v>98.075208333333322</v>
      </c>
      <c r="H123" s="395"/>
    </row>
    <row r="124" spans="1:8" ht="123.75" x14ac:dyDescent="0.25">
      <c r="A124" s="259" t="s">
        <v>473</v>
      </c>
      <c r="B124" s="259" t="s">
        <v>474</v>
      </c>
      <c r="C124" s="103">
        <v>11.11</v>
      </c>
      <c r="D124" s="15">
        <v>528</v>
      </c>
      <c r="E124" s="15">
        <v>437</v>
      </c>
      <c r="F124" s="165">
        <f>+E124/D124*C124</f>
        <v>9.1952083333333334</v>
      </c>
      <c r="G124" s="401"/>
      <c r="H124" s="402"/>
    </row>
    <row r="125" spans="1:8" ht="78.75" x14ac:dyDescent="0.25">
      <c r="A125" s="259" t="s">
        <v>475</v>
      </c>
      <c r="B125" s="259" t="s">
        <v>476</v>
      </c>
      <c r="C125" s="103">
        <v>11.11</v>
      </c>
      <c r="D125" s="15">
        <v>6103</v>
      </c>
      <c r="E125" s="15">
        <v>6442</v>
      </c>
      <c r="F125" s="103">
        <v>11.11</v>
      </c>
      <c r="G125" s="401"/>
      <c r="H125" s="402"/>
    </row>
    <row r="126" spans="1:8" ht="135" x14ac:dyDescent="0.25">
      <c r="A126" s="259" t="s">
        <v>765</v>
      </c>
      <c r="B126" s="259" t="s">
        <v>477</v>
      </c>
      <c r="C126" s="103">
        <v>11.11</v>
      </c>
      <c r="D126" s="15">
        <v>201</v>
      </c>
      <c r="E126" s="15">
        <v>507</v>
      </c>
      <c r="F126" s="103">
        <v>11.11</v>
      </c>
      <c r="G126" s="401"/>
      <c r="H126" s="402"/>
    </row>
    <row r="127" spans="1:8" ht="135" x14ac:dyDescent="0.25">
      <c r="A127" s="259" t="s">
        <v>766</v>
      </c>
      <c r="B127" s="259" t="s">
        <v>767</v>
      </c>
      <c r="C127" s="264">
        <v>11.11</v>
      </c>
      <c r="D127" s="15">
        <v>7327</v>
      </c>
      <c r="E127" s="264">
        <v>9430</v>
      </c>
      <c r="F127" s="249">
        <v>11.11</v>
      </c>
      <c r="G127" s="401"/>
      <c r="H127" s="402"/>
    </row>
    <row r="128" spans="1:8" ht="123.75" x14ac:dyDescent="0.25">
      <c r="A128" s="259" t="s">
        <v>768</v>
      </c>
      <c r="B128" s="259" t="s">
        <v>478</v>
      </c>
      <c r="C128" s="264">
        <v>11.11</v>
      </c>
      <c r="D128" s="15">
        <v>869</v>
      </c>
      <c r="E128" s="264">
        <v>945</v>
      </c>
      <c r="F128" s="255">
        <v>11.11</v>
      </c>
      <c r="G128" s="401"/>
      <c r="H128" s="402"/>
    </row>
    <row r="129" spans="1:8" ht="90" x14ac:dyDescent="0.25">
      <c r="A129" s="259" t="s">
        <v>479</v>
      </c>
      <c r="B129" s="259" t="s">
        <v>480</v>
      </c>
      <c r="C129" s="264">
        <v>11.11</v>
      </c>
      <c r="D129" s="15">
        <v>4</v>
      </c>
      <c r="E129" s="16">
        <v>4</v>
      </c>
      <c r="F129" s="264">
        <v>11.11</v>
      </c>
      <c r="G129" s="401"/>
      <c r="H129" s="402"/>
    </row>
    <row r="130" spans="1:8" ht="56.25" x14ac:dyDescent="0.25">
      <c r="A130" s="403" t="s">
        <v>481</v>
      </c>
      <c r="B130" s="259" t="s">
        <v>482</v>
      </c>
      <c r="C130" s="386">
        <v>22.22</v>
      </c>
      <c r="D130" s="386">
        <v>100</v>
      </c>
      <c r="E130" s="386">
        <v>136</v>
      </c>
      <c r="F130" s="386">
        <v>22.22</v>
      </c>
      <c r="G130" s="401"/>
      <c r="H130" s="402"/>
    </row>
    <row r="131" spans="1:8" ht="56.25" x14ac:dyDescent="0.25">
      <c r="A131" s="385"/>
      <c r="B131" s="257" t="s">
        <v>483</v>
      </c>
      <c r="C131" s="322"/>
      <c r="D131" s="322"/>
      <c r="E131" s="322"/>
      <c r="F131" s="322"/>
      <c r="G131" s="396"/>
      <c r="H131" s="397"/>
    </row>
    <row r="132" spans="1:8" x14ac:dyDescent="0.25">
      <c r="A132" s="112"/>
      <c r="B132" s="112"/>
      <c r="C132" s="112"/>
      <c r="D132" s="112"/>
      <c r="E132" s="112"/>
      <c r="F132" s="112"/>
      <c r="G132" s="112"/>
      <c r="H132" s="112"/>
    </row>
    <row r="133" spans="1:8" ht="30" x14ac:dyDescent="0.25">
      <c r="A133" s="49" t="s">
        <v>1163</v>
      </c>
      <c r="B133" s="6" t="s">
        <v>362</v>
      </c>
      <c r="C133" s="6" t="s">
        <v>363</v>
      </c>
      <c r="D133" s="50" t="s">
        <v>390</v>
      </c>
      <c r="E133" s="49" t="s">
        <v>365</v>
      </c>
      <c r="F133" s="356" t="s">
        <v>484</v>
      </c>
      <c r="G133" s="357"/>
      <c r="H133" s="112"/>
    </row>
    <row r="134" spans="1:8" ht="120" x14ac:dyDescent="0.25">
      <c r="A134" s="268" t="s">
        <v>441</v>
      </c>
      <c r="B134" s="264">
        <v>20</v>
      </c>
      <c r="C134" s="264">
        <v>100</v>
      </c>
      <c r="D134" s="51">
        <f>+G82</f>
        <v>100</v>
      </c>
      <c r="E134" s="269">
        <f>+D134/C134*B134</f>
        <v>20</v>
      </c>
      <c r="F134" s="369">
        <f>SUM(E134:E138)</f>
        <v>96.063639154219402</v>
      </c>
      <c r="G134" s="369"/>
      <c r="H134" s="112"/>
    </row>
    <row r="135" spans="1:8" ht="135" x14ac:dyDescent="0.25">
      <c r="A135" s="268" t="s">
        <v>445</v>
      </c>
      <c r="B135" s="264">
        <v>20</v>
      </c>
      <c r="C135" s="264">
        <v>100</v>
      </c>
      <c r="D135" s="263">
        <f>+G87</f>
        <v>98.843464006468992</v>
      </c>
      <c r="E135" s="269">
        <f>+D135/C135*B135</f>
        <v>19.768692801293799</v>
      </c>
      <c r="F135" s="369"/>
      <c r="G135" s="369"/>
      <c r="H135" s="112"/>
    </row>
    <row r="136" spans="1:8" ht="105" x14ac:dyDescent="0.25">
      <c r="A136" s="62" t="s">
        <v>465</v>
      </c>
      <c r="B136" s="264">
        <v>20</v>
      </c>
      <c r="C136" s="264">
        <v>100</v>
      </c>
      <c r="D136" s="263">
        <f>+G115</f>
        <v>100</v>
      </c>
      <c r="E136" s="269">
        <f>+D136/C136*B136</f>
        <v>20</v>
      </c>
      <c r="F136" s="369"/>
      <c r="G136" s="369"/>
      <c r="H136" s="112"/>
    </row>
    <row r="137" spans="1:8" ht="90" x14ac:dyDescent="0.25">
      <c r="A137" s="4" t="s">
        <v>467</v>
      </c>
      <c r="B137" s="264">
        <v>20</v>
      </c>
      <c r="C137" s="264">
        <v>100</v>
      </c>
      <c r="D137" s="263">
        <f>+G119</f>
        <v>83.399523431294682</v>
      </c>
      <c r="E137" s="269">
        <f t="shared" ref="E137:E138" si="0">+D137/C137*B137</f>
        <v>16.679904686258936</v>
      </c>
      <c r="F137" s="369"/>
      <c r="G137" s="369"/>
      <c r="H137" s="112"/>
    </row>
    <row r="138" spans="1:8" ht="180" x14ac:dyDescent="0.25">
      <c r="A138" s="4" t="s">
        <v>471</v>
      </c>
      <c r="B138" s="264">
        <v>20</v>
      </c>
      <c r="C138" s="264">
        <v>100</v>
      </c>
      <c r="D138" s="263">
        <f>+G123</f>
        <v>98.075208333333322</v>
      </c>
      <c r="E138" s="269">
        <f t="shared" si="0"/>
        <v>19.615041666666663</v>
      </c>
      <c r="F138" s="369"/>
      <c r="G138" s="369"/>
      <c r="H138" s="112"/>
    </row>
    <row r="139" spans="1:8" ht="15.75" thickBot="1" x14ac:dyDescent="0.3">
      <c r="A139" s="112"/>
      <c r="B139" s="112"/>
      <c r="C139" s="112"/>
      <c r="D139" s="112"/>
      <c r="E139" s="112"/>
      <c r="F139" s="112"/>
      <c r="G139" s="112"/>
      <c r="H139" s="112"/>
    </row>
    <row r="140" spans="1:8" ht="15.75" thickBot="1" x14ac:dyDescent="0.3">
      <c r="A140" s="392" t="s">
        <v>1164</v>
      </c>
      <c r="B140" s="393"/>
      <c r="C140" s="393"/>
      <c r="D140" s="393"/>
      <c r="E140" s="393"/>
      <c r="F140" s="393"/>
      <c r="G140" s="393"/>
      <c r="H140" s="394"/>
    </row>
    <row r="141" spans="1:8" ht="15.75" thickBot="1" x14ac:dyDescent="0.3">
      <c r="A141" s="392" t="s">
        <v>485</v>
      </c>
      <c r="B141" s="393"/>
      <c r="C141" s="393"/>
      <c r="D141" s="393"/>
      <c r="E141" s="393"/>
      <c r="F141" s="393"/>
      <c r="G141" s="393"/>
      <c r="H141" s="394"/>
    </row>
    <row r="142" spans="1:8" ht="15.75" thickBot="1" x14ac:dyDescent="0.3">
      <c r="A142" s="388" t="s">
        <v>486</v>
      </c>
      <c r="B142" s="389"/>
      <c r="C142" s="389"/>
      <c r="D142" s="389"/>
      <c r="E142" s="389"/>
      <c r="F142" s="389"/>
      <c r="G142" s="389"/>
      <c r="H142" s="390"/>
    </row>
    <row r="143" spans="1:8" x14ac:dyDescent="0.25">
      <c r="A143" s="45" t="s">
        <v>360</v>
      </c>
      <c r="B143" s="45" t="s">
        <v>361</v>
      </c>
      <c r="C143" s="45" t="s">
        <v>362</v>
      </c>
      <c r="D143" s="45" t="s">
        <v>363</v>
      </c>
      <c r="E143" s="45" t="s">
        <v>364</v>
      </c>
      <c r="F143" s="45" t="s">
        <v>365</v>
      </c>
      <c r="G143" s="377" t="s">
        <v>1160</v>
      </c>
      <c r="H143" s="377"/>
    </row>
    <row r="144" spans="1:8" ht="78.75" x14ac:dyDescent="0.25">
      <c r="A144" s="65" t="s">
        <v>487</v>
      </c>
      <c r="B144" s="65" t="s">
        <v>488</v>
      </c>
      <c r="C144" s="264">
        <v>10</v>
      </c>
      <c r="D144" s="69">
        <v>8050</v>
      </c>
      <c r="E144" s="68">
        <v>8456</v>
      </c>
      <c r="F144" s="264">
        <v>10</v>
      </c>
      <c r="G144" s="353">
        <f>SUM(F144:F154)</f>
        <v>94.842643171806159</v>
      </c>
      <c r="H144" s="353"/>
    </row>
    <row r="145" spans="1:8" ht="78.75" x14ac:dyDescent="0.25">
      <c r="A145" s="384" t="s">
        <v>489</v>
      </c>
      <c r="B145" s="259" t="s">
        <v>490</v>
      </c>
      <c r="C145" s="386">
        <v>18</v>
      </c>
      <c r="D145" s="386">
        <v>50</v>
      </c>
      <c r="E145" s="386">
        <v>100</v>
      </c>
      <c r="F145" s="386">
        <v>18</v>
      </c>
      <c r="G145" s="353"/>
      <c r="H145" s="353"/>
    </row>
    <row r="146" spans="1:8" ht="78.75" x14ac:dyDescent="0.25">
      <c r="A146" s="385"/>
      <c r="B146" s="259" t="s">
        <v>491</v>
      </c>
      <c r="C146" s="322"/>
      <c r="D146" s="322"/>
      <c r="E146" s="322"/>
      <c r="F146" s="322"/>
      <c r="G146" s="353"/>
      <c r="H146" s="353"/>
    </row>
    <row r="147" spans="1:8" ht="67.5" x14ac:dyDescent="0.25">
      <c r="A147" s="65" t="s">
        <v>492</v>
      </c>
      <c r="B147" s="259" t="s">
        <v>493</v>
      </c>
      <c r="C147" s="264">
        <v>9</v>
      </c>
      <c r="D147" s="68">
        <v>1362</v>
      </c>
      <c r="E147" s="68">
        <v>1317</v>
      </c>
      <c r="F147" s="70">
        <f>+E147/D147*C147</f>
        <v>8.7026431718061676</v>
      </c>
      <c r="G147" s="353"/>
      <c r="H147" s="353"/>
    </row>
    <row r="148" spans="1:8" ht="135" x14ac:dyDescent="0.25">
      <c r="A148" s="387" t="s">
        <v>494</v>
      </c>
      <c r="B148" s="259" t="s">
        <v>495</v>
      </c>
      <c r="C148" s="386">
        <v>18</v>
      </c>
      <c r="D148" s="386">
        <v>100</v>
      </c>
      <c r="E148" s="386">
        <v>88</v>
      </c>
      <c r="F148" s="320">
        <f>+E148/D148*C148</f>
        <v>15.84</v>
      </c>
      <c r="G148" s="353"/>
      <c r="H148" s="353"/>
    </row>
    <row r="149" spans="1:8" ht="123.75" x14ac:dyDescent="0.25">
      <c r="A149" s="391"/>
      <c r="B149" s="259" t="s">
        <v>496</v>
      </c>
      <c r="C149" s="322"/>
      <c r="D149" s="322"/>
      <c r="E149" s="322"/>
      <c r="F149" s="324"/>
      <c r="G149" s="353"/>
      <c r="H149" s="353"/>
    </row>
    <row r="150" spans="1:8" ht="56.25" x14ac:dyDescent="0.25">
      <c r="A150" s="387" t="s">
        <v>497</v>
      </c>
      <c r="B150" s="259" t="s">
        <v>1197</v>
      </c>
      <c r="C150" s="386">
        <v>18</v>
      </c>
      <c r="D150" s="386">
        <v>100</v>
      </c>
      <c r="E150" s="386">
        <v>114</v>
      </c>
      <c r="F150" s="386">
        <v>18</v>
      </c>
      <c r="G150" s="353"/>
      <c r="H150" s="353"/>
    </row>
    <row r="151" spans="1:8" ht="56.25" x14ac:dyDescent="0.25">
      <c r="A151" s="387"/>
      <c r="B151" s="259" t="s">
        <v>1198</v>
      </c>
      <c r="C151" s="322"/>
      <c r="D151" s="322"/>
      <c r="E151" s="322"/>
      <c r="F151" s="322"/>
      <c r="G151" s="353"/>
      <c r="H151" s="353"/>
    </row>
    <row r="152" spans="1:8" ht="33.75" x14ac:dyDescent="0.25">
      <c r="A152" s="387" t="s">
        <v>1199</v>
      </c>
      <c r="B152" s="259" t="s">
        <v>498</v>
      </c>
      <c r="C152" s="386">
        <v>18</v>
      </c>
      <c r="D152" s="386">
        <v>100</v>
      </c>
      <c r="E152" s="386">
        <v>85</v>
      </c>
      <c r="F152" s="386">
        <f>+E152/D152*C152</f>
        <v>15.299999999999999</v>
      </c>
      <c r="G152" s="353"/>
      <c r="H152" s="353"/>
    </row>
    <row r="153" spans="1:8" ht="33.75" x14ac:dyDescent="0.25">
      <c r="A153" s="387"/>
      <c r="B153" s="259" t="s">
        <v>499</v>
      </c>
      <c r="C153" s="322"/>
      <c r="D153" s="322"/>
      <c r="E153" s="322"/>
      <c r="F153" s="322"/>
      <c r="G153" s="353"/>
      <c r="H153" s="353"/>
    </row>
    <row r="154" spans="1:8" ht="79.5" thickBot="1" x14ac:dyDescent="0.3">
      <c r="A154" s="65" t="s">
        <v>500</v>
      </c>
      <c r="B154" s="259" t="s">
        <v>377</v>
      </c>
      <c r="C154" s="264">
        <v>9</v>
      </c>
      <c r="D154" s="264">
        <v>38</v>
      </c>
      <c r="E154" s="264">
        <v>68</v>
      </c>
      <c r="F154" s="264">
        <v>9</v>
      </c>
      <c r="G154" s="353"/>
      <c r="H154" s="353"/>
    </row>
    <row r="155" spans="1:8" ht="15.75" thickBot="1" x14ac:dyDescent="0.3">
      <c r="A155" s="388" t="s">
        <v>501</v>
      </c>
      <c r="B155" s="389"/>
      <c r="C155" s="389"/>
      <c r="D155" s="389"/>
      <c r="E155" s="389"/>
      <c r="F155" s="389"/>
      <c r="G155" s="389"/>
      <c r="H155" s="390"/>
    </row>
    <row r="156" spans="1:8" x14ac:dyDescent="0.25">
      <c r="A156" s="45" t="s">
        <v>360</v>
      </c>
      <c r="B156" s="45" t="s">
        <v>361</v>
      </c>
      <c r="C156" s="45" t="s">
        <v>362</v>
      </c>
      <c r="D156" s="45" t="s">
        <v>363</v>
      </c>
      <c r="E156" s="45" t="s">
        <v>364</v>
      </c>
      <c r="F156" s="45" t="s">
        <v>365</v>
      </c>
      <c r="G156" s="377" t="s">
        <v>1160</v>
      </c>
      <c r="H156" s="377"/>
    </row>
    <row r="157" spans="1:8" ht="56.25" x14ac:dyDescent="0.25">
      <c r="A157" s="259" t="s">
        <v>502</v>
      </c>
      <c r="B157" s="259" t="s">
        <v>503</v>
      </c>
      <c r="C157" s="264">
        <v>25</v>
      </c>
      <c r="D157" s="15">
        <v>822</v>
      </c>
      <c r="E157" s="15">
        <v>821</v>
      </c>
      <c r="F157" s="263">
        <f>+E157/D157*C157</f>
        <v>24.969586374695862</v>
      </c>
      <c r="G157" s="378">
        <f>SUM(F157:F160)</f>
        <v>99.969586374695865</v>
      </c>
      <c r="H157" s="379"/>
    </row>
    <row r="158" spans="1:8" ht="45" x14ac:dyDescent="0.25">
      <c r="A158" s="384" t="s">
        <v>504</v>
      </c>
      <c r="B158" s="259" t="s">
        <v>505</v>
      </c>
      <c r="C158" s="386">
        <v>50</v>
      </c>
      <c r="D158" s="386">
        <v>50</v>
      </c>
      <c r="E158" s="386">
        <v>100</v>
      </c>
      <c r="F158" s="320">
        <v>50</v>
      </c>
      <c r="G158" s="380"/>
      <c r="H158" s="381"/>
    </row>
    <row r="159" spans="1:8" ht="56.25" x14ac:dyDescent="0.25">
      <c r="A159" s="385"/>
      <c r="B159" s="259" t="s">
        <v>506</v>
      </c>
      <c r="C159" s="322"/>
      <c r="D159" s="322"/>
      <c r="E159" s="322"/>
      <c r="F159" s="324"/>
      <c r="G159" s="380"/>
      <c r="H159" s="381"/>
    </row>
    <row r="160" spans="1:8" ht="56.25" x14ac:dyDescent="0.25">
      <c r="A160" s="259" t="s">
        <v>507</v>
      </c>
      <c r="B160" s="259" t="s">
        <v>508</v>
      </c>
      <c r="C160" s="264">
        <v>25</v>
      </c>
      <c r="D160" s="15">
        <v>2285</v>
      </c>
      <c r="E160" s="15">
        <v>3013</v>
      </c>
      <c r="F160" s="264">
        <v>25</v>
      </c>
      <c r="G160" s="382"/>
      <c r="H160" s="383"/>
    </row>
    <row r="161" spans="1:8" x14ac:dyDescent="0.25">
      <c r="A161" s="112"/>
      <c r="B161" s="112"/>
      <c r="C161" s="112"/>
      <c r="D161" s="112"/>
      <c r="E161" s="112"/>
      <c r="F161" s="112"/>
      <c r="G161" s="112"/>
      <c r="H161" s="112"/>
    </row>
    <row r="162" spans="1:8" ht="30" x14ac:dyDescent="0.25">
      <c r="A162" s="49" t="s">
        <v>1163</v>
      </c>
      <c r="B162" s="6" t="s">
        <v>362</v>
      </c>
      <c r="C162" s="6" t="s">
        <v>363</v>
      </c>
      <c r="D162" s="50" t="s">
        <v>390</v>
      </c>
      <c r="E162" s="49" t="s">
        <v>365</v>
      </c>
      <c r="F162" s="356" t="s">
        <v>1200</v>
      </c>
      <c r="G162" s="357"/>
      <c r="H162" s="112"/>
    </row>
    <row r="163" spans="1:8" ht="135" x14ac:dyDescent="0.25">
      <c r="A163" s="268" t="s">
        <v>486</v>
      </c>
      <c r="B163" s="264">
        <v>50</v>
      </c>
      <c r="C163" s="264">
        <v>100</v>
      </c>
      <c r="D163" s="51">
        <f>+G144</f>
        <v>94.842643171806159</v>
      </c>
      <c r="E163" s="269">
        <f>+D163/C163*B163</f>
        <v>47.42132158590308</v>
      </c>
      <c r="F163" s="369">
        <f>SUM(E163:E164)</f>
        <v>97.406114773251005</v>
      </c>
      <c r="G163" s="369"/>
      <c r="H163" s="112"/>
    </row>
    <row r="164" spans="1:8" ht="180" x14ac:dyDescent="0.25">
      <c r="A164" s="254" t="s">
        <v>501</v>
      </c>
      <c r="B164" s="264">
        <v>50</v>
      </c>
      <c r="C164" s="264">
        <v>100</v>
      </c>
      <c r="D164" s="263">
        <f>+G157</f>
        <v>99.969586374695865</v>
      </c>
      <c r="E164" s="269">
        <f>+D164/C164*B164</f>
        <v>49.984793187347933</v>
      </c>
      <c r="F164" s="369"/>
      <c r="G164" s="369"/>
      <c r="H164" s="112"/>
    </row>
    <row r="165" spans="1:8" ht="15.75" thickBot="1" x14ac:dyDescent="0.3">
      <c r="A165" s="112"/>
      <c r="B165" s="112"/>
      <c r="C165" s="112"/>
      <c r="D165" s="112"/>
      <c r="E165" s="112"/>
      <c r="F165" s="112"/>
      <c r="G165" s="112"/>
      <c r="H165" s="112"/>
    </row>
    <row r="166" spans="1:8" ht="15.75" thickBot="1" x14ac:dyDescent="0.3">
      <c r="A166" s="346" t="s">
        <v>1201</v>
      </c>
      <c r="B166" s="347"/>
      <c r="C166" s="347"/>
      <c r="D166" s="347"/>
      <c r="E166" s="347"/>
      <c r="F166" s="347"/>
      <c r="G166" s="348"/>
      <c r="H166" s="112"/>
    </row>
    <row r="167" spans="1:8" ht="30" x14ac:dyDescent="0.25">
      <c r="A167" s="349" t="s">
        <v>509</v>
      </c>
      <c r="B167" s="350"/>
      <c r="C167" s="253" t="s">
        <v>134</v>
      </c>
      <c r="D167" s="253" t="s">
        <v>510</v>
      </c>
      <c r="E167" s="265" t="s">
        <v>511</v>
      </c>
      <c r="F167" s="286" t="s">
        <v>512</v>
      </c>
      <c r="G167" s="71" t="s">
        <v>513</v>
      </c>
      <c r="H167" s="112"/>
    </row>
    <row r="168" spans="1:8" x14ac:dyDescent="0.25">
      <c r="A168" s="351" t="s">
        <v>1202</v>
      </c>
      <c r="B168" s="352"/>
      <c r="C168" s="264">
        <v>25</v>
      </c>
      <c r="D168" s="264">
        <v>100</v>
      </c>
      <c r="E168" s="302">
        <f>+F31</f>
        <v>94.203176942491837</v>
      </c>
      <c r="F168" s="263">
        <f>+E168*C168/D168</f>
        <v>23.550794235622963</v>
      </c>
      <c r="G168" s="370">
        <f>SUM(F168:F171)</f>
        <v>96.002432850540657</v>
      </c>
      <c r="H168" s="112"/>
    </row>
    <row r="169" spans="1:8" x14ac:dyDescent="0.25">
      <c r="A169" s="351" t="s">
        <v>514</v>
      </c>
      <c r="B169" s="352"/>
      <c r="C169" s="264">
        <v>25</v>
      </c>
      <c r="D169" s="264">
        <v>100</v>
      </c>
      <c r="E169" s="303">
        <f>+F74</f>
        <v>96.3368005322004</v>
      </c>
      <c r="F169" s="263">
        <f t="shared" ref="F169:F171" si="1">+E169*C169/D169</f>
        <v>24.0842001330501</v>
      </c>
      <c r="G169" s="371"/>
      <c r="H169" s="112"/>
    </row>
    <row r="170" spans="1:8" x14ac:dyDescent="0.25">
      <c r="A170" s="373" t="s">
        <v>515</v>
      </c>
      <c r="B170" s="374"/>
      <c r="C170" s="264">
        <v>25</v>
      </c>
      <c r="D170" s="264">
        <v>100</v>
      </c>
      <c r="E170" s="304">
        <f>+F134</f>
        <v>96.063639154219402</v>
      </c>
      <c r="F170" s="263">
        <f t="shared" si="1"/>
        <v>24.01590978855485</v>
      </c>
      <c r="G170" s="371"/>
      <c r="H170" s="112"/>
    </row>
    <row r="171" spans="1:8" ht="15.75" thickBot="1" x14ac:dyDescent="0.3">
      <c r="A171" s="375" t="s">
        <v>516</v>
      </c>
      <c r="B171" s="376"/>
      <c r="C171" s="73">
        <v>25</v>
      </c>
      <c r="D171" s="73">
        <v>100</v>
      </c>
      <c r="E171" s="305">
        <f>+F163</f>
        <v>97.406114773251005</v>
      </c>
      <c r="F171" s="74">
        <f t="shared" si="1"/>
        <v>24.351528693312751</v>
      </c>
      <c r="G171" s="372"/>
      <c r="H171" s="112"/>
    </row>
  </sheetData>
  <mergeCells count="142">
    <mergeCell ref="A1:G1"/>
    <mergeCell ref="A2:G2"/>
    <mergeCell ref="A3:G3"/>
    <mergeCell ref="G5:G25"/>
    <mergeCell ref="A8:A9"/>
    <mergeCell ref="C8:C9"/>
    <mergeCell ref="D8:D9"/>
    <mergeCell ref="E8:E9"/>
    <mergeCell ref="F8:F9"/>
    <mergeCell ref="A13:A14"/>
    <mergeCell ref="C13:C14"/>
    <mergeCell ref="D13:D14"/>
    <mergeCell ref="E13:E14"/>
    <mergeCell ref="F13:F14"/>
    <mergeCell ref="A18:A19"/>
    <mergeCell ref="C18:C19"/>
    <mergeCell ref="D18:D19"/>
    <mergeCell ref="E18:E19"/>
    <mergeCell ref="F18:F19"/>
    <mergeCell ref="A26:G26"/>
    <mergeCell ref="G27:G28"/>
    <mergeCell ref="F30:G30"/>
    <mergeCell ref="F31:G32"/>
    <mergeCell ref="A35:H35"/>
    <mergeCell ref="A36:H36"/>
    <mergeCell ref="A21:A22"/>
    <mergeCell ref="C21:C22"/>
    <mergeCell ref="D21:D22"/>
    <mergeCell ref="E21:E22"/>
    <mergeCell ref="F21:F22"/>
    <mergeCell ref="A23:A24"/>
    <mergeCell ref="C23:C24"/>
    <mergeCell ref="D23:D24"/>
    <mergeCell ref="E23:E24"/>
    <mergeCell ref="F23:F24"/>
    <mergeCell ref="A65:A66"/>
    <mergeCell ref="C65:C66"/>
    <mergeCell ref="D65:D66"/>
    <mergeCell ref="E65:E66"/>
    <mergeCell ref="F65:F66"/>
    <mergeCell ref="A67:H67"/>
    <mergeCell ref="A37:H37"/>
    <mergeCell ref="G38:H38"/>
    <mergeCell ref="G39:H44"/>
    <mergeCell ref="A45:H45"/>
    <mergeCell ref="G46:H66"/>
    <mergeCell ref="A49:A50"/>
    <mergeCell ref="C49:C50"/>
    <mergeCell ref="D49:D50"/>
    <mergeCell ref="E49:E50"/>
    <mergeCell ref="F49:F50"/>
    <mergeCell ref="G81:H81"/>
    <mergeCell ref="G82:H84"/>
    <mergeCell ref="A83:A84"/>
    <mergeCell ref="C83:C84"/>
    <mergeCell ref="D83:D84"/>
    <mergeCell ref="E83:E84"/>
    <mergeCell ref="F83:F84"/>
    <mergeCell ref="G68:H71"/>
    <mergeCell ref="F73:G73"/>
    <mergeCell ref="F74:G76"/>
    <mergeCell ref="A78:H78"/>
    <mergeCell ref="A79:H79"/>
    <mergeCell ref="A80:H80"/>
    <mergeCell ref="A85:H85"/>
    <mergeCell ref="G86:H86"/>
    <mergeCell ref="G87:H112"/>
    <mergeCell ref="A94:A98"/>
    <mergeCell ref="A102:A103"/>
    <mergeCell ref="C102:C103"/>
    <mergeCell ref="D102:D103"/>
    <mergeCell ref="E102:E103"/>
    <mergeCell ref="F102:F103"/>
    <mergeCell ref="A104:A105"/>
    <mergeCell ref="A113:H113"/>
    <mergeCell ref="G114:H114"/>
    <mergeCell ref="A115:A116"/>
    <mergeCell ref="G115:H116"/>
    <mergeCell ref="A117:H117"/>
    <mergeCell ref="G118:H118"/>
    <mergeCell ref="C104:C105"/>
    <mergeCell ref="D104:D105"/>
    <mergeCell ref="E104:E105"/>
    <mergeCell ref="F104:F105"/>
    <mergeCell ref="A110:A111"/>
    <mergeCell ref="C110:C111"/>
    <mergeCell ref="D110:D111"/>
    <mergeCell ref="E110:E111"/>
    <mergeCell ref="F110:F111"/>
    <mergeCell ref="F133:G133"/>
    <mergeCell ref="F134:G138"/>
    <mergeCell ref="A140:H140"/>
    <mergeCell ref="A141:H141"/>
    <mergeCell ref="A142:H142"/>
    <mergeCell ref="G143:H143"/>
    <mergeCell ref="G119:H120"/>
    <mergeCell ref="A121:H121"/>
    <mergeCell ref="G122:H122"/>
    <mergeCell ref="G123:H131"/>
    <mergeCell ref="A130:A131"/>
    <mergeCell ref="C130:C131"/>
    <mergeCell ref="D130:D131"/>
    <mergeCell ref="E130:E131"/>
    <mergeCell ref="F130:F131"/>
    <mergeCell ref="F148:F149"/>
    <mergeCell ref="A150:A151"/>
    <mergeCell ref="C150:C151"/>
    <mergeCell ref="D150:D151"/>
    <mergeCell ref="E150:E151"/>
    <mergeCell ref="F150:F151"/>
    <mergeCell ref="G144:H154"/>
    <mergeCell ref="A145:A146"/>
    <mergeCell ref="C145:C146"/>
    <mergeCell ref="D145:D146"/>
    <mergeCell ref="E145:E146"/>
    <mergeCell ref="F145:F146"/>
    <mergeCell ref="A148:A149"/>
    <mergeCell ref="C148:C149"/>
    <mergeCell ref="D148:D149"/>
    <mergeCell ref="E148:E149"/>
    <mergeCell ref="G156:H156"/>
    <mergeCell ref="G157:H160"/>
    <mergeCell ref="A158:A159"/>
    <mergeCell ref="C158:C159"/>
    <mergeCell ref="D158:D159"/>
    <mergeCell ref="E158:E159"/>
    <mergeCell ref="F158:F159"/>
    <mergeCell ref="A152:A153"/>
    <mergeCell ref="C152:C153"/>
    <mergeCell ref="D152:D153"/>
    <mergeCell ref="E152:E153"/>
    <mergeCell ref="F152:F153"/>
    <mergeCell ref="A155:H155"/>
    <mergeCell ref="F162:G162"/>
    <mergeCell ref="F163:G164"/>
    <mergeCell ref="A166:G166"/>
    <mergeCell ref="A167:B167"/>
    <mergeCell ref="A168:B168"/>
    <mergeCell ref="G168:G171"/>
    <mergeCell ref="A169:B169"/>
    <mergeCell ref="A170:B170"/>
    <mergeCell ref="A171:B171"/>
  </mergeCells>
  <conditionalFormatting sqref="E119:E120">
    <cfRule type="cellIs" dxfId="17" priority="11" operator="lessThanOrEqual">
      <formula>0</formula>
    </cfRule>
  </conditionalFormatting>
  <conditionalFormatting sqref="D119:D120">
    <cfRule type="cellIs" dxfId="16" priority="10" operator="lessThanOrEqual">
      <formula>0</formula>
    </cfRule>
  </conditionalFormatting>
  <conditionalFormatting sqref="E144">
    <cfRule type="cellIs" dxfId="15" priority="7" operator="lessThanOrEqual">
      <formula>0</formula>
    </cfRule>
  </conditionalFormatting>
  <conditionalFormatting sqref="D144">
    <cfRule type="cellIs" dxfId="14" priority="6" operator="lessThanOrEqual">
      <formula>0</formula>
    </cfRule>
  </conditionalFormatting>
  <conditionalFormatting sqref="E160">
    <cfRule type="cellIs" dxfId="13" priority="3" operator="lessThanOrEqual">
      <formula>0</formula>
    </cfRule>
  </conditionalFormatting>
  <conditionalFormatting sqref="D160">
    <cfRule type="cellIs" dxfId="12" priority="2" operator="lessThanOrEqual">
      <formula>0</formula>
    </cfRule>
  </conditionalFormatting>
  <conditionalFormatting sqref="E147">
    <cfRule type="cellIs" dxfId="11" priority="9" operator="lessThanOrEqual">
      <formula>0</formula>
    </cfRule>
  </conditionalFormatting>
  <conditionalFormatting sqref="D147">
    <cfRule type="cellIs" dxfId="10" priority="8" operator="lessThanOrEqual">
      <formula>0</formula>
    </cfRule>
  </conditionalFormatting>
  <conditionalFormatting sqref="E157">
    <cfRule type="cellIs" dxfId="9" priority="5" operator="lessThanOrEqual">
      <formula>0</formula>
    </cfRule>
  </conditionalFormatting>
  <conditionalFormatting sqref="D157">
    <cfRule type="cellIs" dxfId="8" priority="4" operator="lessThanOrEqual">
      <formula>0</formula>
    </cfRule>
  </conditionalFormatting>
  <conditionalFormatting sqref="D123:D129">
    <cfRule type="cellIs" dxfId="7" priority="1" operator="less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opLeftCell="B37" workbookViewId="0">
      <selection activeCell="G49" sqref="G49"/>
    </sheetView>
  </sheetViews>
  <sheetFormatPr baseColWidth="10" defaultRowHeight="15" x14ac:dyDescent="0.25"/>
  <cols>
    <col min="1" max="1" width="11.42578125" style="112"/>
    <col min="2" max="2" width="19" style="112" customWidth="1"/>
    <col min="3" max="3" width="15.140625" style="112" customWidth="1"/>
    <col min="4" max="4" width="14.42578125" style="112" customWidth="1"/>
    <col min="5" max="5" width="11.42578125" style="112"/>
    <col min="6" max="6" width="14.85546875" style="112" customWidth="1"/>
    <col min="7" max="7" width="19.5703125" style="112" customWidth="1"/>
    <col min="8" max="8" width="41" style="112" customWidth="1"/>
    <col min="9" max="16384" width="11.42578125" style="112"/>
  </cols>
  <sheetData>
    <row r="1" spans="2:8" ht="15.75" thickBot="1" x14ac:dyDescent="0.3"/>
    <row r="2" spans="2:8" ht="15.75" thickBot="1" x14ac:dyDescent="0.3">
      <c r="B2" s="308" t="s">
        <v>358</v>
      </c>
      <c r="C2" s="309"/>
      <c r="D2" s="309"/>
      <c r="E2" s="309"/>
      <c r="F2" s="309"/>
      <c r="G2" s="309"/>
      <c r="H2" s="310"/>
    </row>
    <row r="3" spans="2:8" ht="15.75" customHeight="1" thickBot="1" x14ac:dyDescent="0.3">
      <c r="B3" s="311" t="s">
        <v>517</v>
      </c>
      <c r="C3" s="312"/>
      <c r="D3" s="312"/>
      <c r="E3" s="312"/>
      <c r="F3" s="312"/>
      <c r="G3" s="313"/>
      <c r="H3" s="314"/>
    </row>
    <row r="4" spans="2:8" ht="29.25" customHeight="1" x14ac:dyDescent="0.25">
      <c r="B4" s="450" t="s">
        <v>517</v>
      </c>
      <c r="C4" s="313"/>
      <c r="D4" s="313"/>
      <c r="E4" s="313"/>
      <c r="F4" s="313"/>
      <c r="G4" s="313"/>
      <c r="H4" s="314"/>
    </row>
    <row r="5" spans="2:8" x14ac:dyDescent="0.25">
      <c r="B5" s="45" t="s">
        <v>360</v>
      </c>
      <c r="C5" s="45" t="s">
        <v>361</v>
      </c>
      <c r="D5" s="45" t="s">
        <v>362</v>
      </c>
      <c r="E5" s="45" t="s">
        <v>363</v>
      </c>
      <c r="F5" s="45" t="s">
        <v>364</v>
      </c>
      <c r="G5" s="46" t="s">
        <v>365</v>
      </c>
      <c r="H5" s="270" t="s">
        <v>518</v>
      </c>
    </row>
    <row r="6" spans="2:8" ht="56.25" x14ac:dyDescent="0.25">
      <c r="B6" s="403" t="s">
        <v>519</v>
      </c>
      <c r="C6" s="293" t="s">
        <v>520</v>
      </c>
      <c r="D6" s="296">
        <v>5</v>
      </c>
      <c r="E6" s="296">
        <v>29237</v>
      </c>
      <c r="F6" s="296">
        <v>33612</v>
      </c>
      <c r="G6" s="295">
        <v>5</v>
      </c>
      <c r="H6" s="353">
        <f>SUM(G6:G25)</f>
        <v>94.151256015069862</v>
      </c>
    </row>
    <row r="7" spans="2:8" ht="33.75" customHeight="1" x14ac:dyDescent="0.25">
      <c r="B7" s="403"/>
      <c r="C7" s="293" t="s">
        <v>521</v>
      </c>
      <c r="D7" s="296">
        <v>5</v>
      </c>
      <c r="E7" s="296">
        <v>54</v>
      </c>
      <c r="F7" s="296">
        <v>47</v>
      </c>
      <c r="G7" s="295">
        <f>+F7/E7*D7</f>
        <v>4.3518518518518521</v>
      </c>
      <c r="H7" s="353"/>
    </row>
    <row r="8" spans="2:8" ht="56.25" x14ac:dyDescent="0.25">
      <c r="B8" s="403" t="s">
        <v>536</v>
      </c>
      <c r="C8" s="293" t="s">
        <v>537</v>
      </c>
      <c r="D8" s="296">
        <v>5</v>
      </c>
      <c r="E8" s="296">
        <v>22548</v>
      </c>
      <c r="F8" s="296">
        <v>23910</v>
      </c>
      <c r="G8" s="295">
        <f>+F8/E8*D8</f>
        <v>5.3020223523150616</v>
      </c>
      <c r="H8" s="353"/>
    </row>
    <row r="9" spans="2:8" ht="22.5" customHeight="1" x14ac:dyDescent="0.25">
      <c r="B9" s="403"/>
      <c r="C9" s="293" t="s">
        <v>1152</v>
      </c>
      <c r="D9" s="296">
        <v>5</v>
      </c>
      <c r="E9" s="296">
        <v>528</v>
      </c>
      <c r="F9" s="296">
        <v>480</v>
      </c>
      <c r="G9" s="295">
        <f>+(F9/E9)*D9</f>
        <v>4.545454545454545</v>
      </c>
      <c r="H9" s="353"/>
    </row>
    <row r="10" spans="2:8" ht="22.5" customHeight="1" x14ac:dyDescent="0.25">
      <c r="B10" s="403" t="s">
        <v>525</v>
      </c>
      <c r="C10" s="293" t="s">
        <v>526</v>
      </c>
      <c r="D10" s="296">
        <v>5</v>
      </c>
      <c r="E10" s="296">
        <v>7887</v>
      </c>
      <c r="F10" s="296">
        <v>11027</v>
      </c>
      <c r="G10" s="295">
        <v>5</v>
      </c>
      <c r="H10" s="353"/>
    </row>
    <row r="11" spans="2:8" ht="22.5" customHeight="1" x14ac:dyDescent="0.25">
      <c r="B11" s="403"/>
      <c r="C11" s="293" t="s">
        <v>527</v>
      </c>
      <c r="D11" s="296">
        <v>5</v>
      </c>
      <c r="E11" s="296">
        <v>1681</v>
      </c>
      <c r="F11" s="296">
        <v>2167</v>
      </c>
      <c r="G11" s="295">
        <v>5</v>
      </c>
      <c r="H11" s="353"/>
    </row>
    <row r="12" spans="2:8" ht="22.5" customHeight="1" x14ac:dyDescent="0.25">
      <c r="B12" s="403" t="s">
        <v>528</v>
      </c>
      <c r="C12" s="293" t="s">
        <v>529</v>
      </c>
      <c r="D12" s="296">
        <v>5</v>
      </c>
      <c r="E12" s="296">
        <v>49220</v>
      </c>
      <c r="F12" s="296">
        <v>45397</v>
      </c>
      <c r="G12" s="295">
        <f>+F12/E12*D12</f>
        <v>4.6116416091019916</v>
      </c>
      <c r="H12" s="353"/>
    </row>
    <row r="13" spans="2:8" ht="22.5" customHeight="1" x14ac:dyDescent="0.25">
      <c r="B13" s="403"/>
      <c r="C13" s="293" t="s">
        <v>530</v>
      </c>
      <c r="D13" s="296">
        <v>5</v>
      </c>
      <c r="E13" s="296">
        <v>170</v>
      </c>
      <c r="F13" s="296">
        <v>231</v>
      </c>
      <c r="G13" s="295">
        <v>5</v>
      </c>
      <c r="H13" s="353"/>
    </row>
    <row r="14" spans="2:8" ht="56.25" x14ac:dyDescent="0.25">
      <c r="B14" s="292" t="s">
        <v>531</v>
      </c>
      <c r="C14" s="293" t="s">
        <v>532</v>
      </c>
      <c r="D14" s="296">
        <v>5</v>
      </c>
      <c r="E14" s="296">
        <v>8162</v>
      </c>
      <c r="F14" s="296">
        <v>8474</v>
      </c>
      <c r="G14" s="295">
        <v>5</v>
      </c>
      <c r="H14" s="353"/>
    </row>
    <row r="15" spans="2:8" ht="24.75" customHeight="1" x14ac:dyDescent="0.25">
      <c r="B15" s="332" t="s">
        <v>533</v>
      </c>
      <c r="C15" s="293" t="s">
        <v>534</v>
      </c>
      <c r="D15" s="296">
        <v>5</v>
      </c>
      <c r="E15" s="296">
        <v>52192</v>
      </c>
      <c r="F15" s="296">
        <v>52357</v>
      </c>
      <c r="G15" s="295">
        <v>5</v>
      </c>
      <c r="H15" s="353"/>
    </row>
    <row r="16" spans="2:8" ht="25.5" customHeight="1" x14ac:dyDescent="0.25">
      <c r="B16" s="332"/>
      <c r="C16" s="293" t="s">
        <v>535</v>
      </c>
      <c r="D16" s="296">
        <v>5</v>
      </c>
      <c r="E16" s="296">
        <v>1894</v>
      </c>
      <c r="F16" s="296">
        <v>1910</v>
      </c>
      <c r="G16" s="295">
        <v>5</v>
      </c>
      <c r="H16" s="353"/>
    </row>
    <row r="17" spans="2:8" ht="37.5" customHeight="1" x14ac:dyDescent="0.25">
      <c r="B17" s="332" t="s">
        <v>1153</v>
      </c>
      <c r="C17" s="293" t="s">
        <v>1154</v>
      </c>
      <c r="D17" s="296">
        <v>5</v>
      </c>
      <c r="E17" s="103">
        <v>58</v>
      </c>
      <c r="F17" s="103">
        <v>87</v>
      </c>
      <c r="G17" s="295">
        <v>5</v>
      </c>
      <c r="H17" s="353"/>
    </row>
    <row r="18" spans="2:8" ht="33.75" customHeight="1" x14ac:dyDescent="0.25">
      <c r="B18" s="332"/>
      <c r="C18" s="293" t="s">
        <v>524</v>
      </c>
      <c r="D18" s="296">
        <v>5</v>
      </c>
      <c r="E18" s="103">
        <v>4</v>
      </c>
      <c r="F18" s="103">
        <v>6</v>
      </c>
      <c r="G18" s="295">
        <v>5</v>
      </c>
      <c r="H18" s="353"/>
    </row>
    <row r="19" spans="2:8" ht="33.75" x14ac:dyDescent="0.25">
      <c r="B19" s="332" t="s">
        <v>522</v>
      </c>
      <c r="C19" s="293" t="s">
        <v>523</v>
      </c>
      <c r="D19" s="296">
        <v>5</v>
      </c>
      <c r="E19" s="296">
        <v>97</v>
      </c>
      <c r="F19" s="296">
        <v>75</v>
      </c>
      <c r="G19" s="295">
        <f>+F19/E19*D19</f>
        <v>3.865979381443299</v>
      </c>
      <c r="H19" s="353"/>
    </row>
    <row r="20" spans="2:8" ht="33.75" x14ac:dyDescent="0.25">
      <c r="B20" s="332"/>
      <c r="C20" s="293" t="s">
        <v>524</v>
      </c>
      <c r="D20" s="296">
        <v>5</v>
      </c>
      <c r="E20" s="296">
        <v>182</v>
      </c>
      <c r="F20" s="296">
        <v>182</v>
      </c>
      <c r="G20" s="295">
        <f>+F20/E20*D20</f>
        <v>5</v>
      </c>
      <c r="H20" s="353"/>
    </row>
    <row r="21" spans="2:8" ht="44.25" customHeight="1" x14ac:dyDescent="0.25">
      <c r="B21" s="332" t="s">
        <v>538</v>
      </c>
      <c r="C21" s="293" t="s">
        <v>539</v>
      </c>
      <c r="D21" s="296">
        <v>5</v>
      </c>
      <c r="E21" s="296">
        <v>106420</v>
      </c>
      <c r="F21" s="296">
        <v>121596</v>
      </c>
      <c r="G21" s="295">
        <v>5</v>
      </c>
      <c r="H21" s="353"/>
    </row>
    <row r="22" spans="2:8" ht="36.75" customHeight="1" x14ac:dyDescent="0.25">
      <c r="B22" s="332"/>
      <c r="C22" s="293" t="s">
        <v>1155</v>
      </c>
      <c r="D22" s="296">
        <v>5</v>
      </c>
      <c r="E22" s="296">
        <v>1672</v>
      </c>
      <c r="F22" s="296">
        <v>1284</v>
      </c>
      <c r="G22" s="295">
        <f>+F22/E22*D22</f>
        <v>3.839712918660287</v>
      </c>
      <c r="H22" s="353"/>
    </row>
    <row r="23" spans="2:8" ht="50.25" customHeight="1" x14ac:dyDescent="0.25">
      <c r="B23" s="292" t="s">
        <v>540</v>
      </c>
      <c r="C23" s="293" t="s">
        <v>541</v>
      </c>
      <c r="D23" s="296">
        <v>5</v>
      </c>
      <c r="E23" s="296">
        <v>240</v>
      </c>
      <c r="F23" s="296">
        <v>160</v>
      </c>
      <c r="G23" s="295">
        <f>+F23/E23*D23</f>
        <v>3.333333333333333</v>
      </c>
      <c r="H23" s="353"/>
    </row>
    <row r="24" spans="2:8" ht="33.75" x14ac:dyDescent="0.25">
      <c r="B24" s="332" t="s">
        <v>542</v>
      </c>
      <c r="C24" s="293" t="s">
        <v>541</v>
      </c>
      <c r="D24" s="296">
        <v>5</v>
      </c>
      <c r="E24" s="296">
        <v>873</v>
      </c>
      <c r="F24" s="296">
        <v>751</v>
      </c>
      <c r="G24" s="295">
        <f>+F24/E24*D24</f>
        <v>4.3012600229095082</v>
      </c>
      <c r="H24" s="353"/>
    </row>
    <row r="25" spans="2:8" ht="57" thickBot="1" x14ac:dyDescent="0.3">
      <c r="B25" s="332"/>
      <c r="C25" s="293" t="s">
        <v>543</v>
      </c>
      <c r="D25" s="296">
        <v>5</v>
      </c>
      <c r="E25" s="296">
        <v>16124</v>
      </c>
      <c r="F25" s="296">
        <v>21258</v>
      </c>
      <c r="G25" s="295">
        <v>5</v>
      </c>
      <c r="H25" s="353"/>
    </row>
    <row r="26" spans="2:8" ht="15.75" customHeight="1" thickBot="1" x14ac:dyDescent="0.3">
      <c r="B26" s="308" t="s">
        <v>358</v>
      </c>
      <c r="C26" s="309"/>
      <c r="D26" s="309"/>
      <c r="E26" s="309"/>
      <c r="F26" s="309"/>
      <c r="G26" s="309"/>
      <c r="H26" s="310"/>
    </row>
    <row r="27" spans="2:8" ht="15.75" thickBot="1" x14ac:dyDescent="0.3">
      <c r="B27" s="450" t="s">
        <v>1156</v>
      </c>
      <c r="C27" s="313"/>
      <c r="D27" s="313"/>
      <c r="E27" s="313"/>
      <c r="F27" s="313"/>
      <c r="G27" s="313"/>
      <c r="H27" s="314"/>
    </row>
    <row r="28" spans="2:8" x14ac:dyDescent="0.25">
      <c r="B28" s="450"/>
      <c r="C28" s="313"/>
      <c r="D28" s="313"/>
      <c r="E28" s="313"/>
      <c r="F28" s="313"/>
      <c r="G28" s="313"/>
      <c r="H28" s="314"/>
    </row>
    <row r="29" spans="2:8" ht="30" x14ac:dyDescent="0.25">
      <c r="B29" s="288" t="s">
        <v>360</v>
      </c>
      <c r="C29" s="288" t="s">
        <v>361</v>
      </c>
      <c r="D29" s="288" t="s">
        <v>362</v>
      </c>
      <c r="E29" s="288" t="s">
        <v>363</v>
      </c>
      <c r="F29" s="288" t="s">
        <v>364</v>
      </c>
      <c r="G29" s="296" t="s">
        <v>365</v>
      </c>
      <c r="H29" s="271" t="s">
        <v>1157</v>
      </c>
    </row>
    <row r="30" spans="2:8" ht="56.25" customHeight="1" x14ac:dyDescent="0.25">
      <c r="B30" s="332" t="s">
        <v>519</v>
      </c>
      <c r="C30" s="384" t="s">
        <v>520</v>
      </c>
      <c r="D30" s="386">
        <v>14.32</v>
      </c>
      <c r="E30" s="386">
        <v>29237</v>
      </c>
      <c r="F30" s="386">
        <v>33612</v>
      </c>
      <c r="G30" s="386">
        <v>14.32</v>
      </c>
      <c r="H30" s="316">
        <f>SUM(G30:G37)</f>
        <v>91.946216807247737</v>
      </c>
    </row>
    <row r="31" spans="2:8" x14ac:dyDescent="0.25">
      <c r="B31" s="332"/>
      <c r="C31" s="385"/>
      <c r="D31" s="322"/>
      <c r="E31" s="322"/>
      <c r="F31" s="322"/>
      <c r="G31" s="322"/>
      <c r="H31" s="317"/>
    </row>
    <row r="32" spans="2:8" ht="59.25" customHeight="1" x14ac:dyDescent="0.25">
      <c r="B32" s="332" t="s">
        <v>536</v>
      </c>
      <c r="C32" s="293" t="s">
        <v>537</v>
      </c>
      <c r="D32" s="294">
        <v>14.28</v>
      </c>
      <c r="E32" s="296">
        <v>22548</v>
      </c>
      <c r="F32" s="296">
        <v>23910</v>
      </c>
      <c r="G32" s="296">
        <v>14.28</v>
      </c>
      <c r="H32" s="317"/>
    </row>
    <row r="33" spans="2:8" ht="30" customHeight="1" x14ac:dyDescent="0.25">
      <c r="B33" s="332"/>
      <c r="C33" s="293" t="s">
        <v>1152</v>
      </c>
      <c r="D33" s="294">
        <v>14.28</v>
      </c>
      <c r="E33" s="103">
        <v>528</v>
      </c>
      <c r="F33" s="103">
        <v>480</v>
      </c>
      <c r="G33" s="295">
        <f>+F33/E33*D33</f>
        <v>12.981818181818181</v>
      </c>
      <c r="H33" s="317"/>
    </row>
    <row r="34" spans="2:8" ht="57" customHeight="1" x14ac:dyDescent="0.25">
      <c r="B34" s="292" t="s">
        <v>538</v>
      </c>
      <c r="C34" s="293" t="s">
        <v>539</v>
      </c>
      <c r="D34" s="288">
        <v>14.28</v>
      </c>
      <c r="E34" s="297">
        <v>106420</v>
      </c>
      <c r="F34" s="297">
        <v>121596</v>
      </c>
      <c r="G34" s="288">
        <v>14.28</v>
      </c>
      <c r="H34" s="317"/>
    </row>
    <row r="35" spans="2:8" ht="57" customHeight="1" x14ac:dyDescent="0.25">
      <c r="B35" s="292" t="s">
        <v>540</v>
      </c>
      <c r="C35" s="293" t="s">
        <v>541</v>
      </c>
      <c r="D35" s="288">
        <v>14.28</v>
      </c>
      <c r="E35" s="297">
        <v>240</v>
      </c>
      <c r="F35" s="297">
        <v>160</v>
      </c>
      <c r="G35" s="288">
        <f>+F35/E35*D35</f>
        <v>9.52</v>
      </c>
      <c r="H35" s="317"/>
    </row>
    <row r="36" spans="2:8" ht="33.75" x14ac:dyDescent="0.25">
      <c r="B36" s="332" t="s">
        <v>542</v>
      </c>
      <c r="C36" s="293" t="s">
        <v>541</v>
      </c>
      <c r="D36" s="296">
        <v>14.28</v>
      </c>
      <c r="E36" s="296">
        <v>873</v>
      </c>
      <c r="F36" s="296">
        <v>751</v>
      </c>
      <c r="G36" s="291">
        <f>+F36/E36*D36</f>
        <v>12.284398625429553</v>
      </c>
      <c r="H36" s="317"/>
    </row>
    <row r="37" spans="2:8" ht="56.25" x14ac:dyDescent="0.25">
      <c r="B37" s="332"/>
      <c r="C37" s="293" t="s">
        <v>543</v>
      </c>
      <c r="D37" s="296">
        <v>14.28</v>
      </c>
      <c r="E37" s="296">
        <v>16124</v>
      </c>
      <c r="F37" s="296">
        <v>21258</v>
      </c>
      <c r="G37" s="296">
        <v>14.28</v>
      </c>
      <c r="H37" s="318"/>
    </row>
    <row r="38" spans="2:8" ht="15.75" thickBot="1" x14ac:dyDescent="0.3"/>
    <row r="39" spans="2:8" ht="15.75" thickBot="1" x14ac:dyDescent="0.3">
      <c r="B39" s="346" t="s">
        <v>1203</v>
      </c>
      <c r="C39" s="347"/>
      <c r="D39" s="347"/>
      <c r="E39" s="347"/>
      <c r="F39" s="347"/>
      <c r="G39" s="347"/>
      <c r="H39" s="348"/>
    </row>
    <row r="40" spans="2:8" ht="30" x14ac:dyDescent="0.25">
      <c r="B40" s="349" t="s">
        <v>509</v>
      </c>
      <c r="C40" s="350"/>
      <c r="D40" s="289" t="s">
        <v>134</v>
      </c>
      <c r="E40" s="289" t="s">
        <v>510</v>
      </c>
      <c r="F40" s="289" t="s">
        <v>511</v>
      </c>
      <c r="G40" s="298" t="s">
        <v>512</v>
      </c>
      <c r="H40" s="71" t="s">
        <v>1204</v>
      </c>
    </row>
    <row r="41" spans="2:8" ht="27" customHeight="1" x14ac:dyDescent="0.25">
      <c r="B41" s="354" t="s">
        <v>517</v>
      </c>
      <c r="C41" s="355"/>
      <c r="D41" s="296">
        <v>50</v>
      </c>
      <c r="E41" s="296">
        <v>100</v>
      </c>
      <c r="F41" s="51">
        <f>+H6</f>
        <v>94.151256015069862</v>
      </c>
      <c r="G41" s="299">
        <f>+F41/E41*D41</f>
        <v>47.075628007534931</v>
      </c>
      <c r="H41" s="451">
        <f>SUM(G41:G42)</f>
        <v>93.048736411158799</v>
      </c>
    </row>
    <row r="42" spans="2:8" x14ac:dyDescent="0.25">
      <c r="B42" s="351" t="s">
        <v>544</v>
      </c>
      <c r="C42" s="352"/>
      <c r="D42" s="296">
        <v>50</v>
      </c>
      <c r="E42" s="296">
        <v>100</v>
      </c>
      <c r="F42" s="290">
        <f>+H30</f>
        <v>91.946216807247737</v>
      </c>
      <c r="G42" s="299">
        <f>+F42/E42*D42</f>
        <v>45.973108403623868</v>
      </c>
      <c r="H42" s="451"/>
    </row>
  </sheetData>
  <mergeCells count="30">
    <mergeCell ref="B39:H39"/>
    <mergeCell ref="B40:C40"/>
    <mergeCell ref="B41:C41"/>
    <mergeCell ref="H41:H42"/>
    <mergeCell ref="B42:C42"/>
    <mergeCell ref="B26:H26"/>
    <mergeCell ref="B27:H27"/>
    <mergeCell ref="B28:H28"/>
    <mergeCell ref="B30:B31"/>
    <mergeCell ref="C30:C31"/>
    <mergeCell ref="D30:D31"/>
    <mergeCell ref="E30:E31"/>
    <mergeCell ref="F30:F31"/>
    <mergeCell ref="H30:H37"/>
    <mergeCell ref="B32:B33"/>
    <mergeCell ref="B36:B37"/>
    <mergeCell ref="G30:G31"/>
    <mergeCell ref="B2:H2"/>
    <mergeCell ref="B3:H3"/>
    <mergeCell ref="B4:H4"/>
    <mergeCell ref="B6:B7"/>
    <mergeCell ref="H6:H25"/>
    <mergeCell ref="B8:B9"/>
    <mergeCell ref="B10:B11"/>
    <mergeCell ref="B12:B13"/>
    <mergeCell ref="B15:B16"/>
    <mergeCell ref="B17:B18"/>
    <mergeCell ref="B19:B20"/>
    <mergeCell ref="B21:B22"/>
    <mergeCell ref="B24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3"/>
  <sheetViews>
    <sheetView topLeftCell="A169" workbookViewId="0">
      <selection activeCell="C184" sqref="C184"/>
    </sheetView>
  </sheetViews>
  <sheetFormatPr baseColWidth="10" defaultRowHeight="15" x14ac:dyDescent="0.25"/>
  <cols>
    <col min="1" max="1" width="11.42578125" style="112"/>
    <col min="2" max="2" width="24.42578125" style="112" customWidth="1"/>
    <col min="3" max="3" width="25.42578125" style="112" customWidth="1"/>
    <col min="4" max="4" width="16.140625" style="112" customWidth="1"/>
    <col min="5" max="6" width="18.42578125" style="112" customWidth="1"/>
    <col min="7" max="7" width="17.85546875" style="112" customWidth="1"/>
    <col min="8" max="8" width="27.5703125" style="112" customWidth="1"/>
    <col min="9" max="16384" width="11.42578125" style="112"/>
  </cols>
  <sheetData>
    <row r="1" spans="2:8" ht="15.75" thickBot="1" x14ac:dyDescent="0.3"/>
    <row r="2" spans="2:8" ht="15.75" thickBot="1" x14ac:dyDescent="0.3">
      <c r="B2" s="308" t="s">
        <v>358</v>
      </c>
      <c r="C2" s="309"/>
      <c r="D2" s="309"/>
      <c r="E2" s="309"/>
      <c r="F2" s="309"/>
      <c r="G2" s="309"/>
      <c r="H2" s="310"/>
    </row>
    <row r="3" spans="2:8" ht="15.75" thickBot="1" x14ac:dyDescent="0.3">
      <c r="B3" s="311" t="s">
        <v>545</v>
      </c>
      <c r="C3" s="312"/>
      <c r="D3" s="312"/>
      <c r="E3" s="312"/>
      <c r="F3" s="312"/>
      <c r="G3" s="313"/>
      <c r="H3" s="314"/>
    </row>
    <row r="4" spans="2:8" ht="15.75" thickBot="1" x14ac:dyDescent="0.3">
      <c r="B4" s="311" t="s">
        <v>546</v>
      </c>
      <c r="C4" s="312"/>
      <c r="D4" s="312"/>
      <c r="E4" s="312"/>
      <c r="F4" s="312"/>
      <c r="G4" s="312"/>
      <c r="H4" s="452"/>
    </row>
    <row r="5" spans="2:8" x14ac:dyDescent="0.25">
      <c r="B5" s="45" t="s">
        <v>360</v>
      </c>
      <c r="C5" s="45" t="s">
        <v>361</v>
      </c>
      <c r="D5" s="45" t="s">
        <v>362</v>
      </c>
      <c r="E5" s="45" t="s">
        <v>363</v>
      </c>
      <c r="F5" s="45" t="s">
        <v>364</v>
      </c>
      <c r="G5" s="46" t="s">
        <v>365</v>
      </c>
      <c r="H5" s="27" t="s">
        <v>366</v>
      </c>
    </row>
    <row r="6" spans="2:8" ht="33.75" x14ac:dyDescent="0.25">
      <c r="B6" s="75" t="s">
        <v>547</v>
      </c>
      <c r="C6" s="75" t="s">
        <v>548</v>
      </c>
      <c r="D6" s="103">
        <v>10</v>
      </c>
      <c r="E6" s="103">
        <v>135</v>
      </c>
      <c r="F6" s="103">
        <v>91</v>
      </c>
      <c r="G6" s="164">
        <f>+F6/E6*D6</f>
        <v>6.7407407407407405</v>
      </c>
      <c r="H6" s="320">
        <f>SUM(G6:G11)</f>
        <v>83.629629629629619</v>
      </c>
    </row>
    <row r="7" spans="2:8" ht="45" x14ac:dyDescent="0.25">
      <c r="B7" s="236" t="s">
        <v>549</v>
      </c>
      <c r="C7" s="75" t="s">
        <v>550</v>
      </c>
      <c r="D7" s="234">
        <v>15</v>
      </c>
      <c r="E7" s="234">
        <v>1</v>
      </c>
      <c r="F7" s="234">
        <v>0.3</v>
      </c>
      <c r="G7" s="233">
        <f t="shared" ref="G7:G10" si="0">+F7/E7*D7</f>
        <v>4.5</v>
      </c>
      <c r="H7" s="321"/>
    </row>
    <row r="8" spans="2:8" ht="22.5" x14ac:dyDescent="0.25">
      <c r="B8" s="469" t="s">
        <v>551</v>
      </c>
      <c r="C8" s="75" t="s">
        <v>552</v>
      </c>
      <c r="D8" s="234">
        <v>25</v>
      </c>
      <c r="E8" s="234">
        <v>2846</v>
      </c>
      <c r="F8" s="234">
        <v>2846</v>
      </c>
      <c r="G8" s="233">
        <f t="shared" si="0"/>
        <v>25</v>
      </c>
      <c r="H8" s="321"/>
    </row>
    <row r="9" spans="2:8" x14ac:dyDescent="0.25">
      <c r="B9" s="469"/>
      <c r="C9" s="75" t="s">
        <v>553</v>
      </c>
      <c r="D9" s="234">
        <v>25</v>
      </c>
      <c r="E9" s="234">
        <v>6685</v>
      </c>
      <c r="F9" s="234">
        <v>6685</v>
      </c>
      <c r="G9" s="233">
        <f t="shared" si="0"/>
        <v>25</v>
      </c>
      <c r="H9" s="321"/>
    </row>
    <row r="10" spans="2:8" ht="22.5" x14ac:dyDescent="0.25">
      <c r="B10" s="469"/>
      <c r="C10" s="221" t="s">
        <v>554</v>
      </c>
      <c r="D10" s="103">
        <v>5</v>
      </c>
      <c r="E10" s="103">
        <v>90</v>
      </c>
      <c r="F10" s="103">
        <v>43</v>
      </c>
      <c r="G10" s="233">
        <f t="shared" si="0"/>
        <v>2.3888888888888888</v>
      </c>
      <c r="H10" s="321"/>
    </row>
    <row r="11" spans="2:8" x14ac:dyDescent="0.25">
      <c r="B11" s="469"/>
      <c r="C11" s="221" t="s">
        <v>555</v>
      </c>
      <c r="D11" s="234">
        <v>20</v>
      </c>
      <c r="E11" s="234">
        <v>41533</v>
      </c>
      <c r="F11" s="234">
        <v>41533</v>
      </c>
      <c r="G11" s="234">
        <f>+F11/E11*D11</f>
        <v>20</v>
      </c>
      <c r="H11" s="322"/>
    </row>
    <row r="12" spans="2:8" ht="15.75" thickBot="1" x14ac:dyDescent="0.3">
      <c r="B12" s="77"/>
      <c r="C12" s="78"/>
      <c r="D12" s="40"/>
      <c r="E12" s="40"/>
      <c r="F12" s="40"/>
      <c r="G12" s="40"/>
      <c r="H12" s="40"/>
    </row>
    <row r="13" spans="2:8" ht="15.75" thickBot="1" x14ac:dyDescent="0.3">
      <c r="B13" s="311" t="s">
        <v>545</v>
      </c>
      <c r="C13" s="312"/>
      <c r="D13" s="312"/>
      <c r="E13" s="312"/>
      <c r="F13" s="312"/>
      <c r="G13" s="313"/>
      <c r="H13" s="314"/>
    </row>
    <row r="14" spans="2:8" ht="15.75" thickBot="1" x14ac:dyDescent="0.3">
      <c r="B14" s="311" t="s">
        <v>556</v>
      </c>
      <c r="C14" s="312"/>
      <c r="D14" s="312"/>
      <c r="E14" s="312"/>
      <c r="F14" s="312"/>
      <c r="G14" s="312"/>
      <c r="H14" s="452"/>
    </row>
    <row r="15" spans="2:8" x14ac:dyDescent="0.25">
      <c r="B15" s="45" t="s">
        <v>360</v>
      </c>
      <c r="C15" s="45" t="s">
        <v>361</v>
      </c>
      <c r="D15" s="45" t="s">
        <v>362</v>
      </c>
      <c r="E15" s="45" t="s">
        <v>363</v>
      </c>
      <c r="F15" s="45" t="s">
        <v>364</v>
      </c>
      <c r="G15" s="46" t="s">
        <v>365</v>
      </c>
      <c r="H15" s="27" t="s">
        <v>366</v>
      </c>
    </row>
    <row r="16" spans="2:8" ht="33.75" x14ac:dyDescent="0.25">
      <c r="B16" s="75" t="s">
        <v>547</v>
      </c>
      <c r="C16" s="75" t="s">
        <v>548</v>
      </c>
      <c r="D16" s="103">
        <v>10</v>
      </c>
      <c r="E16" s="103">
        <v>113</v>
      </c>
      <c r="F16" s="103">
        <v>77</v>
      </c>
      <c r="G16" s="164">
        <f>+F16/E16*D16</f>
        <v>6.8141592920353977</v>
      </c>
      <c r="H16" s="320">
        <f>SUM(G16:G22)</f>
        <v>85.258603736479841</v>
      </c>
    </row>
    <row r="17" spans="2:8" ht="30.75" customHeight="1" x14ac:dyDescent="0.25">
      <c r="B17" s="236" t="s">
        <v>557</v>
      </c>
      <c r="C17" s="75" t="s">
        <v>558</v>
      </c>
      <c r="D17" s="103">
        <v>10</v>
      </c>
      <c r="E17" s="103">
        <v>1</v>
      </c>
      <c r="F17" s="103">
        <v>0</v>
      </c>
      <c r="G17" s="164">
        <f>+F17/E17*D17</f>
        <v>0</v>
      </c>
      <c r="H17" s="323"/>
    </row>
    <row r="18" spans="2:8" ht="45" x14ac:dyDescent="0.25">
      <c r="B18" s="236" t="s">
        <v>549</v>
      </c>
      <c r="C18" s="75" t="s">
        <v>550</v>
      </c>
      <c r="D18" s="103">
        <v>15</v>
      </c>
      <c r="E18" s="103">
        <v>1</v>
      </c>
      <c r="F18" s="103">
        <v>1</v>
      </c>
      <c r="G18" s="164">
        <f t="shared" ref="G18:G21" si="1">+F18/E18*D18</f>
        <v>15</v>
      </c>
      <c r="H18" s="321"/>
    </row>
    <row r="19" spans="2:8" ht="22.5" x14ac:dyDescent="0.25">
      <c r="B19" s="469" t="s">
        <v>551</v>
      </c>
      <c r="C19" s="75" t="s">
        <v>552</v>
      </c>
      <c r="D19" s="103">
        <v>25</v>
      </c>
      <c r="E19" s="103">
        <v>272</v>
      </c>
      <c r="F19" s="103">
        <v>272</v>
      </c>
      <c r="G19" s="164">
        <f t="shared" si="1"/>
        <v>25</v>
      </c>
      <c r="H19" s="321"/>
    </row>
    <row r="20" spans="2:8" x14ac:dyDescent="0.25">
      <c r="B20" s="469"/>
      <c r="C20" s="75" t="s">
        <v>553</v>
      </c>
      <c r="D20" s="103">
        <v>25</v>
      </c>
      <c r="E20" s="103">
        <v>437</v>
      </c>
      <c r="F20" s="103">
        <v>437</v>
      </c>
      <c r="G20" s="164">
        <f t="shared" si="1"/>
        <v>25</v>
      </c>
      <c r="H20" s="321"/>
    </row>
    <row r="21" spans="2:8" ht="22.5" x14ac:dyDescent="0.25">
      <c r="B21" s="469"/>
      <c r="C21" s="221" t="s">
        <v>554</v>
      </c>
      <c r="D21" s="103">
        <v>5</v>
      </c>
      <c r="E21" s="103">
        <v>90</v>
      </c>
      <c r="F21" s="103">
        <v>62</v>
      </c>
      <c r="G21" s="164">
        <f t="shared" si="1"/>
        <v>3.4444444444444446</v>
      </c>
      <c r="H21" s="321"/>
    </row>
    <row r="22" spans="2:8" ht="15.75" thickBot="1" x14ac:dyDescent="0.3">
      <c r="B22" s="469"/>
      <c r="C22" s="221" t="s">
        <v>555</v>
      </c>
      <c r="D22" s="234">
        <v>10</v>
      </c>
      <c r="E22" s="234">
        <v>565</v>
      </c>
      <c r="F22" s="234">
        <v>565</v>
      </c>
      <c r="G22" s="234">
        <f>+F22/E22*D22</f>
        <v>10</v>
      </c>
      <c r="H22" s="322"/>
    </row>
    <row r="23" spans="2:8" ht="15.75" thickBot="1" x14ac:dyDescent="0.3">
      <c r="B23" s="311" t="s">
        <v>545</v>
      </c>
      <c r="C23" s="312"/>
      <c r="D23" s="312"/>
      <c r="E23" s="312"/>
      <c r="F23" s="312"/>
      <c r="G23" s="313"/>
      <c r="H23" s="314"/>
    </row>
    <row r="24" spans="2:8" ht="15.75" thickBot="1" x14ac:dyDescent="0.3">
      <c r="B24" s="311" t="s">
        <v>559</v>
      </c>
      <c r="C24" s="312"/>
      <c r="D24" s="312"/>
      <c r="E24" s="312"/>
      <c r="F24" s="312"/>
      <c r="G24" s="312"/>
      <c r="H24" s="452"/>
    </row>
    <row r="25" spans="2:8" x14ac:dyDescent="0.25">
      <c r="B25" s="45" t="s">
        <v>360</v>
      </c>
      <c r="C25" s="45" t="s">
        <v>361</v>
      </c>
      <c r="D25" s="45" t="s">
        <v>362</v>
      </c>
      <c r="E25" s="45" t="s">
        <v>363</v>
      </c>
      <c r="F25" s="45" t="s">
        <v>364</v>
      </c>
      <c r="G25" s="46" t="s">
        <v>365</v>
      </c>
      <c r="H25" s="27" t="s">
        <v>366</v>
      </c>
    </row>
    <row r="26" spans="2:8" ht="33.75" x14ac:dyDescent="0.25">
      <c r="B26" s="75" t="s">
        <v>547</v>
      </c>
      <c r="C26" s="75" t="s">
        <v>548</v>
      </c>
      <c r="D26" s="103">
        <v>10</v>
      </c>
      <c r="E26" s="103">
        <v>122</v>
      </c>
      <c r="F26" s="103">
        <v>92</v>
      </c>
      <c r="G26" s="165">
        <f t="shared" ref="G26:G31" si="2">+F26/E26*D26</f>
        <v>7.5409836065573765</v>
      </c>
      <c r="H26" s="320">
        <f>SUM(G26:G31)</f>
        <v>85.696539162112927</v>
      </c>
    </row>
    <row r="27" spans="2:8" ht="45" x14ac:dyDescent="0.25">
      <c r="B27" s="236" t="s">
        <v>549</v>
      </c>
      <c r="C27" s="75" t="s">
        <v>550</v>
      </c>
      <c r="D27" s="103">
        <v>20</v>
      </c>
      <c r="E27" s="103">
        <v>1</v>
      </c>
      <c r="F27" s="103">
        <v>0.38</v>
      </c>
      <c r="G27" s="165">
        <f t="shared" si="2"/>
        <v>7.6</v>
      </c>
      <c r="H27" s="323"/>
    </row>
    <row r="28" spans="2:8" ht="22.5" x14ac:dyDescent="0.25">
      <c r="B28" s="469" t="s">
        <v>551</v>
      </c>
      <c r="C28" s="75" t="s">
        <v>552</v>
      </c>
      <c r="D28" s="103">
        <v>25</v>
      </c>
      <c r="E28" s="103">
        <v>343</v>
      </c>
      <c r="F28" s="103">
        <v>343</v>
      </c>
      <c r="G28" s="165">
        <f t="shared" si="2"/>
        <v>25</v>
      </c>
      <c r="H28" s="323"/>
    </row>
    <row r="29" spans="2:8" x14ac:dyDescent="0.25">
      <c r="B29" s="469"/>
      <c r="C29" s="75" t="s">
        <v>553</v>
      </c>
      <c r="D29" s="103">
        <v>25</v>
      </c>
      <c r="E29" s="103">
        <v>343</v>
      </c>
      <c r="F29" s="103">
        <v>343</v>
      </c>
      <c r="G29" s="165">
        <f t="shared" si="2"/>
        <v>25</v>
      </c>
      <c r="H29" s="323"/>
    </row>
    <row r="30" spans="2:8" ht="22.5" x14ac:dyDescent="0.25">
      <c r="B30" s="469"/>
      <c r="C30" s="221" t="s">
        <v>554</v>
      </c>
      <c r="D30" s="103">
        <v>5</v>
      </c>
      <c r="E30" s="103">
        <v>90</v>
      </c>
      <c r="F30" s="103">
        <v>100</v>
      </c>
      <c r="G30" s="164">
        <f t="shared" si="2"/>
        <v>5.5555555555555554</v>
      </c>
      <c r="H30" s="323"/>
    </row>
    <row r="31" spans="2:8" ht="15.75" thickBot="1" x14ac:dyDescent="0.3">
      <c r="B31" s="469"/>
      <c r="C31" s="221" t="s">
        <v>555</v>
      </c>
      <c r="D31" s="234">
        <v>15</v>
      </c>
      <c r="E31" s="234">
        <v>2214</v>
      </c>
      <c r="F31" s="234">
        <v>2214</v>
      </c>
      <c r="G31" s="234">
        <f t="shared" si="2"/>
        <v>15</v>
      </c>
      <c r="H31" s="324"/>
    </row>
    <row r="32" spans="2:8" ht="15.75" thickBot="1" x14ac:dyDescent="0.3">
      <c r="B32" s="311" t="s">
        <v>545</v>
      </c>
      <c r="C32" s="312"/>
      <c r="D32" s="312"/>
      <c r="E32" s="312"/>
      <c r="F32" s="312"/>
      <c r="G32" s="313"/>
      <c r="H32" s="314"/>
    </row>
    <row r="33" spans="2:8" ht="15.75" thickBot="1" x14ac:dyDescent="0.3">
      <c r="B33" s="311" t="s">
        <v>560</v>
      </c>
      <c r="C33" s="312"/>
      <c r="D33" s="312"/>
      <c r="E33" s="312"/>
      <c r="F33" s="312"/>
      <c r="G33" s="312"/>
      <c r="H33" s="452"/>
    </row>
    <row r="34" spans="2:8" x14ac:dyDescent="0.25">
      <c r="B34" s="45" t="s">
        <v>360</v>
      </c>
      <c r="C34" s="45" t="s">
        <v>361</v>
      </c>
      <c r="D34" s="45" t="s">
        <v>362</v>
      </c>
      <c r="E34" s="45" t="s">
        <v>363</v>
      </c>
      <c r="F34" s="45" t="s">
        <v>364</v>
      </c>
      <c r="G34" s="46" t="s">
        <v>365</v>
      </c>
      <c r="H34" s="27" t="s">
        <v>366</v>
      </c>
    </row>
    <row r="35" spans="2:8" ht="33.75" x14ac:dyDescent="0.25">
      <c r="B35" s="75" t="s">
        <v>547</v>
      </c>
      <c r="C35" s="75" t="s">
        <v>548</v>
      </c>
      <c r="D35" s="232">
        <v>10</v>
      </c>
      <c r="E35" s="103">
        <v>132</v>
      </c>
      <c r="F35" s="103">
        <v>63</v>
      </c>
      <c r="G35" s="164">
        <f>+F35/E35*D35</f>
        <v>4.7727272727272734</v>
      </c>
      <c r="H35" s="320">
        <f>SUM(G35:G43)</f>
        <v>94.77272727272728</v>
      </c>
    </row>
    <row r="36" spans="2:8" ht="22.5" x14ac:dyDescent="0.25">
      <c r="B36" s="484" t="s">
        <v>561</v>
      </c>
      <c r="C36" s="75" t="s">
        <v>562</v>
      </c>
      <c r="D36" s="232">
        <v>10</v>
      </c>
      <c r="E36" s="234">
        <v>9</v>
      </c>
      <c r="F36" s="234">
        <v>9</v>
      </c>
      <c r="G36" s="233">
        <f t="shared" ref="G36:G41" si="3">+F36/E36*D36</f>
        <v>10</v>
      </c>
      <c r="H36" s="321"/>
    </row>
    <row r="37" spans="2:8" x14ac:dyDescent="0.25">
      <c r="B37" s="485"/>
      <c r="C37" s="75" t="s">
        <v>563</v>
      </c>
      <c r="D37" s="232">
        <v>10</v>
      </c>
      <c r="E37" s="234">
        <v>370</v>
      </c>
      <c r="F37" s="234">
        <v>370</v>
      </c>
      <c r="G37" s="233">
        <f t="shared" si="3"/>
        <v>10</v>
      </c>
      <c r="H37" s="321"/>
    </row>
    <row r="38" spans="2:8" ht="22.5" x14ac:dyDescent="0.25">
      <c r="B38" s="486"/>
      <c r="C38" s="75" t="s">
        <v>564</v>
      </c>
      <c r="D38" s="232">
        <v>5</v>
      </c>
      <c r="E38" s="234">
        <v>11</v>
      </c>
      <c r="F38" s="234">
        <v>11</v>
      </c>
      <c r="G38" s="233">
        <f t="shared" si="3"/>
        <v>5</v>
      </c>
      <c r="H38" s="321"/>
    </row>
    <row r="39" spans="2:8" ht="45" x14ac:dyDescent="0.25">
      <c r="B39" s="236" t="s">
        <v>549</v>
      </c>
      <c r="C39" s="75" t="s">
        <v>550</v>
      </c>
      <c r="D39" s="232">
        <v>5</v>
      </c>
      <c r="E39" s="103">
        <v>1</v>
      </c>
      <c r="F39" s="103">
        <v>1</v>
      </c>
      <c r="G39" s="164">
        <f t="shared" si="3"/>
        <v>5</v>
      </c>
      <c r="H39" s="321"/>
    </row>
    <row r="40" spans="2:8" ht="33.75" x14ac:dyDescent="0.25">
      <c r="B40" s="484" t="s">
        <v>565</v>
      </c>
      <c r="C40" s="75" t="s">
        <v>566</v>
      </c>
      <c r="D40" s="235">
        <v>30</v>
      </c>
      <c r="E40" s="234">
        <v>8</v>
      </c>
      <c r="F40" s="234">
        <v>8</v>
      </c>
      <c r="G40" s="233">
        <f t="shared" si="3"/>
        <v>30</v>
      </c>
      <c r="H40" s="321"/>
    </row>
    <row r="41" spans="2:8" ht="22.5" x14ac:dyDescent="0.25">
      <c r="B41" s="485"/>
      <c r="C41" s="75" t="s">
        <v>567</v>
      </c>
      <c r="D41" s="46">
        <v>5</v>
      </c>
      <c r="E41" s="234">
        <v>1199</v>
      </c>
      <c r="F41" s="234">
        <v>1199</v>
      </c>
      <c r="G41" s="234">
        <f t="shared" si="3"/>
        <v>5</v>
      </c>
      <c r="H41" s="321"/>
    </row>
    <row r="42" spans="2:8" x14ac:dyDescent="0.25">
      <c r="B42" s="486"/>
      <c r="C42" s="221" t="s">
        <v>568</v>
      </c>
      <c r="D42" s="232"/>
      <c r="E42" s="234">
        <v>0</v>
      </c>
      <c r="F42" s="234">
        <v>0</v>
      </c>
      <c r="G42" s="234"/>
      <c r="H42" s="321"/>
    </row>
    <row r="43" spans="2:8" ht="45.75" thickBot="1" x14ac:dyDescent="0.3">
      <c r="B43" s="79" t="s">
        <v>569</v>
      </c>
      <c r="C43" s="75" t="s">
        <v>570</v>
      </c>
      <c r="D43" s="232">
        <v>25</v>
      </c>
      <c r="E43" s="234">
        <v>31</v>
      </c>
      <c r="F43" s="234">
        <v>31</v>
      </c>
      <c r="G43" s="234">
        <f>+F43/E43*D43</f>
        <v>25</v>
      </c>
      <c r="H43" s="322"/>
    </row>
    <row r="44" spans="2:8" ht="15.75" thickBot="1" x14ac:dyDescent="0.3">
      <c r="B44" s="311" t="s">
        <v>545</v>
      </c>
      <c r="C44" s="312"/>
      <c r="D44" s="312"/>
      <c r="E44" s="312"/>
      <c r="F44" s="312"/>
      <c r="G44" s="313"/>
      <c r="H44" s="314"/>
    </row>
    <row r="45" spans="2:8" ht="15.75" thickBot="1" x14ac:dyDescent="0.3">
      <c r="B45" s="311" t="s">
        <v>571</v>
      </c>
      <c r="C45" s="312"/>
      <c r="D45" s="312"/>
      <c r="E45" s="312"/>
      <c r="F45" s="312"/>
      <c r="G45" s="312"/>
      <c r="H45" s="452"/>
    </row>
    <row r="46" spans="2:8" x14ac:dyDescent="0.25">
      <c r="B46" s="45" t="s">
        <v>360</v>
      </c>
      <c r="C46" s="45" t="s">
        <v>361</v>
      </c>
      <c r="D46" s="45" t="s">
        <v>362</v>
      </c>
      <c r="E46" s="45" t="s">
        <v>363</v>
      </c>
      <c r="F46" s="45" t="s">
        <v>364</v>
      </c>
      <c r="G46" s="46" t="s">
        <v>365</v>
      </c>
      <c r="H46" s="27" t="s">
        <v>366</v>
      </c>
    </row>
    <row r="47" spans="2:8" ht="33.75" x14ac:dyDescent="0.25">
      <c r="B47" s="75" t="s">
        <v>547</v>
      </c>
      <c r="C47" s="75" t="s">
        <v>548</v>
      </c>
      <c r="D47" s="103">
        <v>10</v>
      </c>
      <c r="E47" s="103">
        <v>121</v>
      </c>
      <c r="F47" s="103">
        <v>109</v>
      </c>
      <c r="G47" s="164">
        <f>+F47/E47*D47</f>
        <v>9.0082644628099171</v>
      </c>
      <c r="H47" s="487">
        <f>SUM(G47:G54)</f>
        <v>86.008264462809919</v>
      </c>
    </row>
    <row r="48" spans="2:8" ht="22.5" x14ac:dyDescent="0.25">
      <c r="B48" s="75" t="s">
        <v>557</v>
      </c>
      <c r="C48" s="75" t="s">
        <v>572</v>
      </c>
      <c r="D48" s="103">
        <v>10</v>
      </c>
      <c r="E48" s="103">
        <v>1</v>
      </c>
      <c r="F48" s="103">
        <v>0</v>
      </c>
      <c r="G48" s="164">
        <f t="shared" ref="G48:G54" si="4">+F48/E48*D48</f>
        <v>0</v>
      </c>
      <c r="H48" s="488"/>
    </row>
    <row r="49" spans="2:8" ht="52.5" customHeight="1" x14ac:dyDescent="0.25">
      <c r="B49" s="236" t="s">
        <v>573</v>
      </c>
      <c r="C49" s="75" t="s">
        <v>574</v>
      </c>
      <c r="D49" s="103">
        <v>10</v>
      </c>
      <c r="E49" s="103">
        <v>1</v>
      </c>
      <c r="F49" s="103">
        <v>1</v>
      </c>
      <c r="G49" s="164">
        <f t="shared" si="4"/>
        <v>10</v>
      </c>
      <c r="H49" s="488"/>
    </row>
    <row r="50" spans="2:8" ht="45" x14ac:dyDescent="0.25">
      <c r="B50" s="236" t="s">
        <v>549</v>
      </c>
      <c r="C50" s="75" t="s">
        <v>550</v>
      </c>
      <c r="D50" s="103">
        <v>15</v>
      </c>
      <c r="E50" s="103">
        <v>1</v>
      </c>
      <c r="F50" s="103">
        <v>1</v>
      </c>
      <c r="G50" s="164">
        <f t="shared" si="4"/>
        <v>15</v>
      </c>
      <c r="H50" s="488"/>
    </row>
    <row r="51" spans="2:8" ht="22.5" x14ac:dyDescent="0.25">
      <c r="B51" s="469" t="s">
        <v>551</v>
      </c>
      <c r="C51" s="75" t="s">
        <v>552</v>
      </c>
      <c r="D51" s="234">
        <v>20</v>
      </c>
      <c r="E51" s="234">
        <v>290</v>
      </c>
      <c r="F51" s="234">
        <v>290</v>
      </c>
      <c r="G51" s="233">
        <f t="shared" si="4"/>
        <v>20</v>
      </c>
      <c r="H51" s="488"/>
    </row>
    <row r="52" spans="2:8" x14ac:dyDescent="0.25">
      <c r="B52" s="469"/>
      <c r="C52" s="75" t="s">
        <v>553</v>
      </c>
      <c r="D52" s="234">
        <v>20</v>
      </c>
      <c r="E52" s="234">
        <v>803</v>
      </c>
      <c r="F52" s="234">
        <v>803</v>
      </c>
      <c r="G52" s="233">
        <f t="shared" si="4"/>
        <v>20</v>
      </c>
      <c r="H52" s="488"/>
    </row>
    <row r="53" spans="2:8" ht="22.5" x14ac:dyDescent="0.25">
      <c r="B53" s="469"/>
      <c r="C53" s="221" t="s">
        <v>554</v>
      </c>
      <c r="D53" s="234">
        <v>5</v>
      </c>
      <c r="E53" s="234">
        <v>90</v>
      </c>
      <c r="F53" s="234">
        <v>36</v>
      </c>
      <c r="G53" s="233">
        <f t="shared" si="4"/>
        <v>2</v>
      </c>
      <c r="H53" s="488"/>
    </row>
    <row r="54" spans="2:8" ht="15.75" thickBot="1" x14ac:dyDescent="0.3">
      <c r="B54" s="469"/>
      <c r="C54" s="221" t="s">
        <v>555</v>
      </c>
      <c r="D54" s="234">
        <v>10</v>
      </c>
      <c r="E54" s="234">
        <v>1629</v>
      </c>
      <c r="F54" s="234">
        <v>1629</v>
      </c>
      <c r="G54" s="233">
        <f t="shared" si="4"/>
        <v>10</v>
      </c>
      <c r="H54" s="488"/>
    </row>
    <row r="55" spans="2:8" ht="15.75" thickBot="1" x14ac:dyDescent="0.3">
      <c r="B55" s="311" t="s">
        <v>545</v>
      </c>
      <c r="C55" s="312"/>
      <c r="D55" s="312"/>
      <c r="E55" s="312"/>
      <c r="F55" s="312"/>
      <c r="G55" s="313"/>
      <c r="H55" s="314"/>
    </row>
    <row r="56" spans="2:8" ht="15.75" thickBot="1" x14ac:dyDescent="0.3">
      <c r="B56" s="311" t="s">
        <v>575</v>
      </c>
      <c r="C56" s="312"/>
      <c r="D56" s="312"/>
      <c r="E56" s="312"/>
      <c r="F56" s="312"/>
      <c r="G56" s="312"/>
      <c r="H56" s="452"/>
    </row>
    <row r="57" spans="2:8" x14ac:dyDescent="0.25">
      <c r="B57" s="45" t="s">
        <v>360</v>
      </c>
      <c r="C57" s="45" t="s">
        <v>361</v>
      </c>
      <c r="D57" s="45" t="s">
        <v>362</v>
      </c>
      <c r="E57" s="45" t="s">
        <v>363</v>
      </c>
      <c r="F57" s="45" t="s">
        <v>364</v>
      </c>
      <c r="G57" s="46" t="s">
        <v>365</v>
      </c>
      <c r="H57" s="27" t="s">
        <v>366</v>
      </c>
    </row>
    <row r="58" spans="2:8" ht="33.75" x14ac:dyDescent="0.25">
      <c r="B58" s="75" t="s">
        <v>547</v>
      </c>
      <c r="C58" s="75" t="s">
        <v>548</v>
      </c>
      <c r="D58" s="103">
        <v>10</v>
      </c>
      <c r="E58" s="103">
        <v>112</v>
      </c>
      <c r="F58" s="103">
        <v>84</v>
      </c>
      <c r="G58" s="164">
        <f>+F58/E58*D58</f>
        <v>7.5</v>
      </c>
      <c r="H58" s="424">
        <f>SUM(G58:G64)</f>
        <v>87.277777777777771</v>
      </c>
    </row>
    <row r="59" spans="2:8" ht="22.5" x14ac:dyDescent="0.25">
      <c r="B59" s="75" t="s">
        <v>557</v>
      </c>
      <c r="C59" s="75" t="s">
        <v>572</v>
      </c>
      <c r="D59" s="103">
        <v>5</v>
      </c>
      <c r="E59" s="103">
        <v>1</v>
      </c>
      <c r="F59" s="103">
        <v>0</v>
      </c>
      <c r="G59" s="164">
        <f t="shared" ref="G59:G63" si="5">+F59/E59*D59</f>
        <v>0</v>
      </c>
      <c r="H59" s="423"/>
    </row>
    <row r="60" spans="2:8" ht="45" x14ac:dyDescent="0.25">
      <c r="B60" s="236" t="s">
        <v>549</v>
      </c>
      <c r="C60" s="75" t="s">
        <v>550</v>
      </c>
      <c r="D60" s="103">
        <v>10</v>
      </c>
      <c r="E60" s="103">
        <v>6</v>
      </c>
      <c r="F60" s="103">
        <v>3</v>
      </c>
      <c r="G60" s="164">
        <f t="shared" si="5"/>
        <v>5</v>
      </c>
      <c r="H60" s="423"/>
    </row>
    <row r="61" spans="2:8" ht="22.5" x14ac:dyDescent="0.25">
      <c r="B61" s="457" t="s">
        <v>551</v>
      </c>
      <c r="C61" s="75" t="s">
        <v>552</v>
      </c>
      <c r="D61" s="234">
        <v>25</v>
      </c>
      <c r="E61" s="234">
        <v>2262</v>
      </c>
      <c r="F61" s="234">
        <v>2262</v>
      </c>
      <c r="G61" s="233">
        <f t="shared" si="5"/>
        <v>25</v>
      </c>
      <c r="H61" s="423"/>
    </row>
    <row r="62" spans="2:8" x14ac:dyDescent="0.25">
      <c r="B62" s="458"/>
      <c r="C62" s="75" t="s">
        <v>553</v>
      </c>
      <c r="D62" s="234">
        <v>25</v>
      </c>
      <c r="E62" s="234">
        <v>2628</v>
      </c>
      <c r="F62" s="234">
        <v>2628</v>
      </c>
      <c r="G62" s="233">
        <f t="shared" si="5"/>
        <v>25</v>
      </c>
      <c r="H62" s="423"/>
    </row>
    <row r="63" spans="2:8" ht="22.5" x14ac:dyDescent="0.25">
      <c r="B63" s="458"/>
      <c r="C63" s="221" t="s">
        <v>554</v>
      </c>
      <c r="D63" s="234">
        <v>5</v>
      </c>
      <c r="E63" s="234">
        <v>90</v>
      </c>
      <c r="F63" s="234">
        <v>86</v>
      </c>
      <c r="G63" s="233">
        <f t="shared" si="5"/>
        <v>4.7777777777777777</v>
      </c>
      <c r="H63" s="423"/>
    </row>
    <row r="64" spans="2:8" ht="15.75" thickBot="1" x14ac:dyDescent="0.3">
      <c r="B64" s="459"/>
      <c r="C64" s="221" t="s">
        <v>555</v>
      </c>
      <c r="D64" s="80">
        <v>20</v>
      </c>
      <c r="E64" s="80">
        <v>9030</v>
      </c>
      <c r="F64" s="80">
        <v>9030</v>
      </c>
      <c r="G64" s="80">
        <f>+F64/E64*D64</f>
        <v>20</v>
      </c>
      <c r="H64" s="408"/>
    </row>
    <row r="65" spans="2:8" ht="15.75" thickBot="1" x14ac:dyDescent="0.3">
      <c r="B65" s="311" t="s">
        <v>545</v>
      </c>
      <c r="C65" s="312"/>
      <c r="D65" s="312"/>
      <c r="E65" s="312"/>
      <c r="F65" s="312"/>
      <c r="G65" s="313"/>
      <c r="H65" s="314"/>
    </row>
    <row r="66" spans="2:8" ht="15.75" thickBot="1" x14ac:dyDescent="0.3">
      <c r="B66" s="311" t="s">
        <v>576</v>
      </c>
      <c r="C66" s="312"/>
      <c r="D66" s="312"/>
      <c r="E66" s="312"/>
      <c r="F66" s="312"/>
      <c r="G66" s="312"/>
      <c r="H66" s="452"/>
    </row>
    <row r="67" spans="2:8" x14ac:dyDescent="0.25">
      <c r="B67" s="45" t="s">
        <v>360</v>
      </c>
      <c r="C67" s="45" t="s">
        <v>361</v>
      </c>
      <c r="D67" s="45" t="s">
        <v>362</v>
      </c>
      <c r="E67" s="45" t="s">
        <v>363</v>
      </c>
      <c r="F67" s="45" t="s">
        <v>364</v>
      </c>
      <c r="G67" s="46" t="s">
        <v>365</v>
      </c>
      <c r="H67" s="27" t="s">
        <v>366</v>
      </c>
    </row>
    <row r="68" spans="2:8" ht="33.75" x14ac:dyDescent="0.25">
      <c r="B68" s="75" t="s">
        <v>547</v>
      </c>
      <c r="C68" s="75" t="s">
        <v>548</v>
      </c>
      <c r="D68" s="103">
        <v>15</v>
      </c>
      <c r="E68" s="103">
        <v>132</v>
      </c>
      <c r="F68" s="103">
        <v>97</v>
      </c>
      <c r="G68" s="164">
        <f>+F68/E68*D68</f>
        <v>11.022727272727273</v>
      </c>
      <c r="H68" s="424">
        <f>SUM(G68:G75)</f>
        <v>86.467171717171723</v>
      </c>
    </row>
    <row r="69" spans="2:8" ht="22.5" x14ac:dyDescent="0.25">
      <c r="B69" s="75" t="s">
        <v>557</v>
      </c>
      <c r="C69" s="75" t="s">
        <v>572</v>
      </c>
      <c r="D69" s="103">
        <v>5</v>
      </c>
      <c r="E69" s="103">
        <v>1</v>
      </c>
      <c r="F69" s="103">
        <v>0</v>
      </c>
      <c r="G69" s="164">
        <f t="shared" ref="G69:G74" si="6">+F69/E69*D69</f>
        <v>0</v>
      </c>
      <c r="H69" s="423"/>
    </row>
    <row r="70" spans="2:8" ht="45" x14ac:dyDescent="0.25">
      <c r="B70" s="75" t="s">
        <v>577</v>
      </c>
      <c r="C70" s="75" t="s">
        <v>578</v>
      </c>
      <c r="D70" s="103">
        <v>5</v>
      </c>
      <c r="E70" s="103">
        <v>1</v>
      </c>
      <c r="F70" s="103">
        <v>0</v>
      </c>
      <c r="G70" s="164">
        <f t="shared" si="6"/>
        <v>0</v>
      </c>
      <c r="H70" s="423"/>
    </row>
    <row r="71" spans="2:8" ht="45" x14ac:dyDescent="0.25">
      <c r="B71" s="236" t="s">
        <v>549</v>
      </c>
      <c r="C71" s="75" t="s">
        <v>550</v>
      </c>
      <c r="D71" s="103">
        <v>15</v>
      </c>
      <c r="E71" s="103">
        <v>10</v>
      </c>
      <c r="F71" s="103">
        <v>10</v>
      </c>
      <c r="G71" s="166">
        <f t="shared" si="6"/>
        <v>15</v>
      </c>
      <c r="H71" s="423"/>
    </row>
    <row r="72" spans="2:8" ht="22.5" x14ac:dyDescent="0.25">
      <c r="B72" s="457" t="s">
        <v>551</v>
      </c>
      <c r="C72" s="75" t="s">
        <v>552</v>
      </c>
      <c r="D72" s="103">
        <v>20</v>
      </c>
      <c r="E72" s="103">
        <v>25913</v>
      </c>
      <c r="F72" s="103">
        <v>25913</v>
      </c>
      <c r="G72" s="164">
        <f t="shared" si="6"/>
        <v>20</v>
      </c>
      <c r="H72" s="423"/>
    </row>
    <row r="73" spans="2:8" x14ac:dyDescent="0.25">
      <c r="B73" s="458"/>
      <c r="C73" s="75" t="s">
        <v>553</v>
      </c>
      <c r="D73" s="103">
        <v>20</v>
      </c>
      <c r="E73" s="103">
        <v>26502</v>
      </c>
      <c r="F73" s="103">
        <v>26502</v>
      </c>
      <c r="G73" s="164">
        <f t="shared" si="6"/>
        <v>20</v>
      </c>
      <c r="H73" s="423"/>
    </row>
    <row r="74" spans="2:8" ht="22.5" x14ac:dyDescent="0.25">
      <c r="B74" s="458"/>
      <c r="C74" s="221" t="s">
        <v>554</v>
      </c>
      <c r="D74" s="103">
        <v>5</v>
      </c>
      <c r="E74" s="103">
        <v>90</v>
      </c>
      <c r="F74" s="103">
        <v>98</v>
      </c>
      <c r="G74" s="164">
        <f t="shared" si="6"/>
        <v>5.4444444444444438</v>
      </c>
      <c r="H74" s="423"/>
    </row>
    <row r="75" spans="2:8" x14ac:dyDescent="0.25">
      <c r="B75" s="459"/>
      <c r="C75" s="221" t="s">
        <v>555</v>
      </c>
      <c r="D75" s="80">
        <v>15</v>
      </c>
      <c r="E75" s="80">
        <v>237592</v>
      </c>
      <c r="F75" s="80">
        <v>237592</v>
      </c>
      <c r="G75" s="80">
        <f>+F75/E75*D75</f>
        <v>15</v>
      </c>
      <c r="H75" s="408"/>
    </row>
    <row r="76" spans="2:8" x14ac:dyDescent="0.25">
      <c r="B76" s="81"/>
      <c r="C76" s="81"/>
      <c r="D76" s="81"/>
      <c r="E76" s="81"/>
      <c r="F76" s="81"/>
      <c r="G76" s="81"/>
      <c r="H76" s="81"/>
    </row>
    <row r="77" spans="2:8" ht="75" customHeight="1" x14ac:dyDescent="0.25">
      <c r="B77" s="49" t="s">
        <v>389</v>
      </c>
      <c r="C77" s="6" t="s">
        <v>362</v>
      </c>
      <c r="D77" s="6" t="s">
        <v>363</v>
      </c>
      <c r="E77" s="50" t="s">
        <v>390</v>
      </c>
      <c r="F77" s="49" t="s">
        <v>365</v>
      </c>
      <c r="G77" s="460" t="s">
        <v>545</v>
      </c>
      <c r="H77" s="461"/>
    </row>
    <row r="78" spans="2:8" ht="90" x14ac:dyDescent="0.25">
      <c r="B78" s="239" t="s">
        <v>546</v>
      </c>
      <c r="C78" s="234">
        <v>12.5</v>
      </c>
      <c r="D78" s="234">
        <v>100</v>
      </c>
      <c r="E78" s="51">
        <f>H6</f>
        <v>83.629629629629619</v>
      </c>
      <c r="F78" s="233">
        <f>E78/D78*C78</f>
        <v>10.453703703703702</v>
      </c>
      <c r="G78" s="369">
        <f>SUM(F78:F85)</f>
        <v>88.13883921983863</v>
      </c>
      <c r="H78" s="369"/>
    </row>
    <row r="79" spans="2:8" ht="60" x14ac:dyDescent="0.25">
      <c r="B79" s="239" t="s">
        <v>556</v>
      </c>
      <c r="C79" s="234">
        <v>12.5</v>
      </c>
      <c r="D79" s="234">
        <v>100</v>
      </c>
      <c r="E79" s="233">
        <f>H16</f>
        <v>85.258603736479841</v>
      </c>
      <c r="F79" s="233">
        <f t="shared" ref="F79:F85" si="7">E79/D79*C79</f>
        <v>10.65732546705998</v>
      </c>
      <c r="G79" s="369"/>
      <c r="H79" s="369"/>
    </row>
    <row r="80" spans="2:8" ht="45" x14ac:dyDescent="0.25">
      <c r="B80" s="62" t="s">
        <v>559</v>
      </c>
      <c r="C80" s="234">
        <v>12.5</v>
      </c>
      <c r="D80" s="234">
        <v>100</v>
      </c>
      <c r="E80" s="233">
        <f>H26</f>
        <v>85.696539162112927</v>
      </c>
      <c r="F80" s="233">
        <f t="shared" si="7"/>
        <v>10.712067395264116</v>
      </c>
      <c r="G80" s="369"/>
      <c r="H80" s="369"/>
    </row>
    <row r="81" spans="2:8" ht="45" x14ac:dyDescent="0.25">
      <c r="B81" s="239" t="s">
        <v>560</v>
      </c>
      <c r="C81" s="234">
        <v>12.5</v>
      </c>
      <c r="D81" s="234">
        <v>100</v>
      </c>
      <c r="E81" s="233">
        <f>H35</f>
        <v>94.77272727272728</v>
      </c>
      <c r="F81" s="233">
        <f t="shared" si="7"/>
        <v>11.84659090909091</v>
      </c>
      <c r="G81" s="369"/>
      <c r="H81" s="369"/>
    </row>
    <row r="82" spans="2:8" ht="60" x14ac:dyDescent="0.25">
      <c r="B82" s="239" t="s">
        <v>571</v>
      </c>
      <c r="C82" s="234">
        <v>12.5</v>
      </c>
      <c r="D82" s="234">
        <v>100</v>
      </c>
      <c r="E82" s="233">
        <f>H47</f>
        <v>86.008264462809919</v>
      </c>
      <c r="F82" s="233">
        <f t="shared" si="7"/>
        <v>10.75103305785124</v>
      </c>
      <c r="G82" s="369"/>
      <c r="H82" s="369"/>
    </row>
    <row r="83" spans="2:8" ht="30" x14ac:dyDescent="0.25">
      <c r="B83" s="239" t="s">
        <v>579</v>
      </c>
      <c r="C83" s="234">
        <v>12.5</v>
      </c>
      <c r="D83" s="234">
        <v>100</v>
      </c>
      <c r="E83" s="233">
        <f>H58</f>
        <v>87.277777777777771</v>
      </c>
      <c r="F83" s="233">
        <f t="shared" si="7"/>
        <v>10.909722222222221</v>
      </c>
      <c r="G83" s="369"/>
      <c r="H83" s="369"/>
    </row>
    <row r="84" spans="2:8" ht="78" customHeight="1" x14ac:dyDescent="0.25">
      <c r="B84" s="4" t="s">
        <v>576</v>
      </c>
      <c r="C84" s="234">
        <v>12.5</v>
      </c>
      <c r="D84" s="234">
        <v>100</v>
      </c>
      <c r="E84" s="233">
        <f>H68</f>
        <v>86.467171717171723</v>
      </c>
      <c r="F84" s="233">
        <f t="shared" si="7"/>
        <v>10.808396464646465</v>
      </c>
      <c r="G84" s="369"/>
      <c r="H84" s="369"/>
    </row>
    <row r="85" spans="2:8" ht="47.25" customHeight="1" x14ac:dyDescent="0.25">
      <c r="B85" s="4" t="s">
        <v>580</v>
      </c>
      <c r="C85" s="234">
        <v>12.5</v>
      </c>
      <c r="D85" s="234">
        <v>50</v>
      </c>
      <c r="E85" s="233">
        <v>48</v>
      </c>
      <c r="F85" s="233">
        <f t="shared" si="7"/>
        <v>12</v>
      </c>
      <c r="G85" s="369"/>
      <c r="H85" s="369"/>
    </row>
    <row r="86" spans="2:8" x14ac:dyDescent="0.25">
      <c r="B86" s="82"/>
      <c r="C86" s="40"/>
      <c r="D86" s="40"/>
      <c r="E86" s="83"/>
      <c r="F86" s="83"/>
      <c r="G86" s="84"/>
      <c r="H86" s="84"/>
    </row>
    <row r="87" spans="2:8" ht="15" customHeight="1" thickBot="1" x14ac:dyDescent="0.3">
      <c r="B87" s="462" t="s">
        <v>581</v>
      </c>
      <c r="C87" s="462"/>
      <c r="D87" s="462"/>
      <c r="E87" s="462"/>
      <c r="F87" s="462"/>
      <c r="G87" s="462"/>
      <c r="H87" s="462"/>
    </row>
    <row r="88" spans="2:8" ht="15.75" customHeight="1" thickBot="1" x14ac:dyDescent="0.3">
      <c r="B88" s="311" t="s">
        <v>580</v>
      </c>
      <c r="C88" s="312"/>
      <c r="D88" s="312"/>
      <c r="E88" s="312"/>
      <c r="F88" s="312"/>
      <c r="G88" s="312"/>
      <c r="H88" s="452"/>
    </row>
    <row r="89" spans="2:8" ht="15.75" customHeight="1" x14ac:dyDescent="0.25">
      <c r="B89" s="313" t="s">
        <v>582</v>
      </c>
      <c r="C89" s="313"/>
      <c r="D89" s="313"/>
      <c r="E89" s="313"/>
      <c r="F89" s="313"/>
      <c r="G89" s="313"/>
      <c r="H89" s="313"/>
    </row>
    <row r="90" spans="2:8" x14ac:dyDescent="0.25">
      <c r="B90" s="85" t="s">
        <v>360</v>
      </c>
      <c r="C90" s="85" t="s">
        <v>361</v>
      </c>
      <c r="D90" s="85" t="s">
        <v>362</v>
      </c>
      <c r="E90" s="85" t="s">
        <v>363</v>
      </c>
      <c r="F90" s="85" t="s">
        <v>364</v>
      </c>
      <c r="G90" s="237" t="s">
        <v>365</v>
      </c>
      <c r="H90" s="237" t="s">
        <v>366</v>
      </c>
    </row>
    <row r="91" spans="2:8" ht="56.25" x14ac:dyDescent="0.25">
      <c r="B91" s="238" t="s">
        <v>583</v>
      </c>
      <c r="C91" s="227" t="s">
        <v>584</v>
      </c>
      <c r="D91" s="22">
        <v>10</v>
      </c>
      <c r="E91" s="190">
        <v>52</v>
      </c>
      <c r="F91" s="167">
        <v>77</v>
      </c>
      <c r="G91" s="164">
        <f>+F91/E91*D91</f>
        <v>14.807692307692308</v>
      </c>
      <c r="H91" s="453">
        <f>SUM(G91:G105)</f>
        <v>95.895935201749154</v>
      </c>
    </row>
    <row r="92" spans="2:8" ht="78.75" x14ac:dyDescent="0.25">
      <c r="B92" s="26" t="s">
        <v>585</v>
      </c>
      <c r="C92" s="230" t="s">
        <v>586</v>
      </c>
      <c r="D92" s="279">
        <v>10</v>
      </c>
      <c r="E92" s="279">
        <v>36</v>
      </c>
      <c r="F92" s="167">
        <v>19</v>
      </c>
      <c r="G92" s="164">
        <f t="shared" ref="G92:G105" si="8">+F92/E92*D92</f>
        <v>5.2777777777777777</v>
      </c>
      <c r="H92" s="453"/>
    </row>
    <row r="93" spans="2:8" ht="52.5" customHeight="1" x14ac:dyDescent="0.25">
      <c r="B93" s="334" t="s">
        <v>587</v>
      </c>
      <c r="C93" s="227" t="s">
        <v>588</v>
      </c>
      <c r="D93" s="22">
        <v>5</v>
      </c>
      <c r="E93" s="25">
        <v>216</v>
      </c>
      <c r="F93" s="167">
        <v>216</v>
      </c>
      <c r="G93" s="164">
        <f t="shared" si="8"/>
        <v>5</v>
      </c>
      <c r="H93" s="453"/>
    </row>
    <row r="94" spans="2:8" ht="22.5" x14ac:dyDescent="0.25">
      <c r="B94" s="334"/>
      <c r="C94" s="227" t="s">
        <v>589</v>
      </c>
      <c r="D94" s="22">
        <v>0</v>
      </c>
      <c r="E94" s="25">
        <v>2</v>
      </c>
      <c r="F94" s="167">
        <v>2</v>
      </c>
      <c r="G94" s="164">
        <f t="shared" si="8"/>
        <v>0</v>
      </c>
      <c r="H94" s="453"/>
    </row>
    <row r="95" spans="2:8" ht="33.75" x14ac:dyDescent="0.25">
      <c r="B95" s="334"/>
      <c r="C95" s="227" t="s">
        <v>590</v>
      </c>
      <c r="D95" s="22">
        <v>5</v>
      </c>
      <c r="E95" s="25">
        <v>189</v>
      </c>
      <c r="F95" s="167">
        <v>189</v>
      </c>
      <c r="G95" s="164">
        <f t="shared" si="8"/>
        <v>5</v>
      </c>
      <c r="H95" s="453"/>
    </row>
    <row r="96" spans="2:8" ht="90" x14ac:dyDescent="0.25">
      <c r="B96" s="334"/>
      <c r="C96" s="227" t="s">
        <v>591</v>
      </c>
      <c r="D96" s="22">
        <v>20</v>
      </c>
      <c r="E96" s="168">
        <v>1</v>
      </c>
      <c r="F96" s="169">
        <v>0.88</v>
      </c>
      <c r="G96" s="164">
        <f t="shared" si="8"/>
        <v>17.600000000000001</v>
      </c>
      <c r="H96" s="453"/>
    </row>
    <row r="97" spans="2:8" ht="22.5" customHeight="1" x14ac:dyDescent="0.25">
      <c r="B97" s="454" t="s">
        <v>592</v>
      </c>
      <c r="C97" s="231" t="s">
        <v>593</v>
      </c>
      <c r="D97" s="170">
        <v>5</v>
      </c>
      <c r="E97" s="170">
        <v>400</v>
      </c>
      <c r="F97" s="280">
        <v>408</v>
      </c>
      <c r="G97" s="166">
        <f t="shared" si="8"/>
        <v>5.0999999999999996</v>
      </c>
      <c r="H97" s="453"/>
    </row>
    <row r="98" spans="2:8" ht="22.5" x14ac:dyDescent="0.25">
      <c r="B98" s="455"/>
      <c r="C98" s="231" t="s">
        <v>594</v>
      </c>
      <c r="D98" s="170">
        <v>5</v>
      </c>
      <c r="E98" s="281">
        <v>636</v>
      </c>
      <c r="F98" s="280">
        <v>636</v>
      </c>
      <c r="G98" s="164">
        <f t="shared" si="8"/>
        <v>5</v>
      </c>
      <c r="H98" s="453"/>
    </row>
    <row r="99" spans="2:8" ht="22.5" x14ac:dyDescent="0.25">
      <c r="B99" s="455"/>
      <c r="C99" s="231" t="s">
        <v>595</v>
      </c>
      <c r="D99" s="170">
        <v>0</v>
      </c>
      <c r="E99" s="281">
        <v>572</v>
      </c>
      <c r="F99" s="280">
        <v>572</v>
      </c>
      <c r="G99" s="164">
        <f t="shared" si="8"/>
        <v>0</v>
      </c>
      <c r="H99" s="453"/>
    </row>
    <row r="100" spans="2:8" ht="33.75" x14ac:dyDescent="0.25">
      <c r="B100" s="455"/>
      <c r="C100" s="231" t="s">
        <v>596</v>
      </c>
      <c r="D100" s="170">
        <v>0</v>
      </c>
      <c r="E100" s="281">
        <v>64</v>
      </c>
      <c r="F100" s="280">
        <v>64</v>
      </c>
      <c r="G100" s="164">
        <f t="shared" si="8"/>
        <v>0</v>
      </c>
      <c r="H100" s="453"/>
    </row>
    <row r="101" spans="2:8" ht="78.75" x14ac:dyDescent="0.25">
      <c r="B101" s="455"/>
      <c r="C101" s="231" t="s">
        <v>597</v>
      </c>
      <c r="D101" s="170">
        <v>20</v>
      </c>
      <c r="E101" s="171">
        <v>1</v>
      </c>
      <c r="F101" s="172">
        <v>1</v>
      </c>
      <c r="G101" s="164">
        <f t="shared" si="8"/>
        <v>20</v>
      </c>
      <c r="H101" s="453"/>
    </row>
    <row r="102" spans="2:8" ht="67.5" x14ac:dyDescent="0.25">
      <c r="B102" s="456" t="s">
        <v>598</v>
      </c>
      <c r="C102" s="231" t="s">
        <v>599</v>
      </c>
      <c r="D102" s="170">
        <v>0</v>
      </c>
      <c r="E102" s="281">
        <v>688</v>
      </c>
      <c r="F102" s="280">
        <v>688</v>
      </c>
      <c r="G102" s="164">
        <f t="shared" si="8"/>
        <v>0</v>
      </c>
      <c r="H102" s="453"/>
    </row>
    <row r="103" spans="2:8" ht="22.5" x14ac:dyDescent="0.25">
      <c r="B103" s="456"/>
      <c r="C103" s="231" t="s">
        <v>600</v>
      </c>
      <c r="D103" s="170">
        <v>0</v>
      </c>
      <c r="E103" s="281">
        <v>591</v>
      </c>
      <c r="F103" s="280">
        <v>591</v>
      </c>
      <c r="G103" s="164">
        <f t="shared" si="8"/>
        <v>0</v>
      </c>
      <c r="H103" s="453"/>
    </row>
    <row r="104" spans="2:8" ht="33.75" x14ac:dyDescent="0.25">
      <c r="B104" s="456"/>
      <c r="C104" s="231" t="s">
        <v>601</v>
      </c>
      <c r="D104" s="170">
        <v>0</v>
      </c>
      <c r="E104" s="281">
        <v>32</v>
      </c>
      <c r="F104" s="280">
        <v>32</v>
      </c>
      <c r="G104" s="164">
        <f t="shared" si="8"/>
        <v>0</v>
      </c>
      <c r="H104" s="453"/>
    </row>
    <row r="105" spans="2:8" ht="50.25" customHeight="1" x14ac:dyDescent="0.25">
      <c r="B105" s="456"/>
      <c r="C105" s="231" t="s">
        <v>602</v>
      </c>
      <c r="D105" s="170">
        <v>20</v>
      </c>
      <c r="E105" s="171">
        <v>1</v>
      </c>
      <c r="F105" s="172">
        <v>0.90552325581395354</v>
      </c>
      <c r="G105" s="164">
        <f t="shared" si="8"/>
        <v>18.11046511627907</v>
      </c>
      <c r="H105" s="453"/>
    </row>
    <row r="106" spans="2:8" ht="56.25" customHeight="1" x14ac:dyDescent="0.25">
      <c r="B106" s="464" t="s">
        <v>603</v>
      </c>
      <c r="C106" s="238" t="s">
        <v>604</v>
      </c>
      <c r="D106" s="103">
        <v>5</v>
      </c>
      <c r="E106" s="103">
        <v>550</v>
      </c>
      <c r="F106" s="103">
        <v>381</v>
      </c>
      <c r="G106" s="164">
        <f>F106/E106*D106</f>
        <v>3.4636363636363638</v>
      </c>
      <c r="H106" s="466">
        <f>SUM(G106:G114)</f>
        <v>84.538367546432056</v>
      </c>
    </row>
    <row r="107" spans="2:8" ht="45" x14ac:dyDescent="0.25">
      <c r="B107" s="465"/>
      <c r="C107" s="238" t="s">
        <v>605</v>
      </c>
      <c r="D107" s="103">
        <v>5</v>
      </c>
      <c r="E107" s="103">
        <v>84</v>
      </c>
      <c r="F107" s="103">
        <v>84</v>
      </c>
      <c r="G107" s="164">
        <f t="shared" ref="G107:G114" si="9">F107/E107*D107</f>
        <v>5</v>
      </c>
      <c r="H107" s="466"/>
    </row>
    <row r="108" spans="2:8" ht="45" x14ac:dyDescent="0.25">
      <c r="B108" s="465"/>
      <c r="C108" s="238" t="s">
        <v>606</v>
      </c>
      <c r="D108" s="103">
        <v>5</v>
      </c>
      <c r="E108" s="103">
        <v>347</v>
      </c>
      <c r="F108" s="103">
        <v>347</v>
      </c>
      <c r="G108" s="164">
        <f t="shared" si="9"/>
        <v>5</v>
      </c>
      <c r="H108" s="466"/>
    </row>
    <row r="109" spans="2:8" ht="112.5" x14ac:dyDescent="0.25">
      <c r="B109" s="465"/>
      <c r="C109" s="238" t="s">
        <v>607</v>
      </c>
      <c r="D109" s="103">
        <v>20</v>
      </c>
      <c r="E109" s="103">
        <v>1</v>
      </c>
      <c r="F109" s="165">
        <v>0.74623655913978493</v>
      </c>
      <c r="G109" s="164">
        <f t="shared" si="9"/>
        <v>14.924731182795698</v>
      </c>
      <c r="H109" s="466"/>
    </row>
    <row r="110" spans="2:8" ht="45" x14ac:dyDescent="0.25">
      <c r="B110" s="282" t="s">
        <v>608</v>
      </c>
      <c r="C110" s="238" t="s">
        <v>609</v>
      </c>
      <c r="D110" s="103">
        <v>15</v>
      </c>
      <c r="E110" s="103">
        <v>100</v>
      </c>
      <c r="F110" s="103">
        <v>91</v>
      </c>
      <c r="G110" s="164">
        <f t="shared" si="9"/>
        <v>13.65</v>
      </c>
      <c r="H110" s="466"/>
    </row>
    <row r="111" spans="2:8" ht="33.75" x14ac:dyDescent="0.25">
      <c r="B111" s="282" t="s">
        <v>610</v>
      </c>
      <c r="C111" s="238" t="s">
        <v>611</v>
      </c>
      <c r="D111" s="103">
        <v>20</v>
      </c>
      <c r="E111" s="103">
        <v>2</v>
      </c>
      <c r="F111" s="103">
        <v>4</v>
      </c>
      <c r="G111" s="164">
        <v>20</v>
      </c>
      <c r="H111" s="466"/>
    </row>
    <row r="112" spans="2:8" ht="22.5" x14ac:dyDescent="0.25">
      <c r="B112" s="467" t="s">
        <v>612</v>
      </c>
      <c r="C112" s="238" t="s">
        <v>613</v>
      </c>
      <c r="D112" s="103">
        <v>7.5</v>
      </c>
      <c r="E112" s="103">
        <v>1</v>
      </c>
      <c r="F112" s="103">
        <v>1</v>
      </c>
      <c r="G112" s="164">
        <f t="shared" si="9"/>
        <v>7.5</v>
      </c>
      <c r="H112" s="466"/>
    </row>
    <row r="113" spans="2:9" ht="33.75" x14ac:dyDescent="0.25">
      <c r="B113" s="468"/>
      <c r="C113" s="238" t="s">
        <v>614</v>
      </c>
      <c r="D113" s="103">
        <v>7.5</v>
      </c>
      <c r="E113" s="103">
        <v>1</v>
      </c>
      <c r="F113" s="103">
        <v>0</v>
      </c>
      <c r="G113" s="164">
        <f t="shared" si="9"/>
        <v>0</v>
      </c>
      <c r="H113" s="466"/>
    </row>
    <row r="114" spans="2:9" ht="45" x14ac:dyDescent="0.25">
      <c r="B114" s="282" t="s">
        <v>615</v>
      </c>
      <c r="C114" s="238" t="s">
        <v>616</v>
      </c>
      <c r="D114" s="103">
        <v>15</v>
      </c>
      <c r="E114" s="103">
        <v>1</v>
      </c>
      <c r="F114" s="103">
        <v>1</v>
      </c>
      <c r="G114" s="164">
        <f t="shared" si="9"/>
        <v>15</v>
      </c>
      <c r="H114" s="466"/>
    </row>
    <row r="115" spans="2:9" ht="33.75" customHeight="1" x14ac:dyDescent="0.25">
      <c r="B115" s="469" t="s">
        <v>617</v>
      </c>
      <c r="C115" s="238" t="s">
        <v>618</v>
      </c>
      <c r="D115" s="103">
        <v>5</v>
      </c>
      <c r="E115" s="103">
        <v>108</v>
      </c>
      <c r="F115" s="103">
        <v>108</v>
      </c>
      <c r="G115" s="164">
        <f>+F115/E115*D115</f>
        <v>5</v>
      </c>
      <c r="H115" s="453">
        <f>SUM(G115:G120)</f>
        <v>92.568783068783063</v>
      </c>
    </row>
    <row r="116" spans="2:9" x14ac:dyDescent="0.25">
      <c r="B116" s="469"/>
      <c r="C116" s="238" t="s">
        <v>619</v>
      </c>
      <c r="D116" s="103">
        <v>5</v>
      </c>
      <c r="E116" s="103">
        <v>56</v>
      </c>
      <c r="F116" s="103">
        <v>56</v>
      </c>
      <c r="G116" s="164">
        <f t="shared" ref="G116:G120" si="10">+F116/E116*D116</f>
        <v>5</v>
      </c>
      <c r="H116" s="453"/>
    </row>
    <row r="117" spans="2:9" ht="33.75" x14ac:dyDescent="0.25">
      <c r="B117" s="469"/>
      <c r="C117" s="238" t="s">
        <v>620</v>
      </c>
      <c r="D117" s="103">
        <v>10</v>
      </c>
      <c r="E117" s="103">
        <v>41</v>
      </c>
      <c r="F117" s="103">
        <v>41</v>
      </c>
      <c r="G117" s="164">
        <f t="shared" si="10"/>
        <v>10</v>
      </c>
      <c r="H117" s="453"/>
    </row>
    <row r="118" spans="2:9" ht="56.25" x14ac:dyDescent="0.25">
      <c r="B118" s="469"/>
      <c r="C118" s="238" t="s">
        <v>621</v>
      </c>
      <c r="D118" s="103">
        <v>20</v>
      </c>
      <c r="E118" s="103">
        <v>1</v>
      </c>
      <c r="F118" s="165">
        <v>0.51851851851851849</v>
      </c>
      <c r="G118" s="164">
        <f t="shared" si="10"/>
        <v>10.37037037037037</v>
      </c>
      <c r="H118" s="453"/>
    </row>
    <row r="119" spans="2:9" ht="78.75" x14ac:dyDescent="0.25">
      <c r="B119" s="469"/>
      <c r="C119" s="238" t="s">
        <v>622</v>
      </c>
      <c r="D119" s="103">
        <v>20</v>
      </c>
      <c r="E119" s="103">
        <v>1</v>
      </c>
      <c r="F119" s="165">
        <v>0.7321428571428571</v>
      </c>
      <c r="G119" s="164">
        <f t="shared" si="10"/>
        <v>14.642857142857142</v>
      </c>
      <c r="H119" s="453"/>
    </row>
    <row r="120" spans="2:9" ht="33.75" x14ac:dyDescent="0.25">
      <c r="B120" s="469"/>
      <c r="C120" s="238" t="s">
        <v>623</v>
      </c>
      <c r="D120" s="103">
        <v>40</v>
      </c>
      <c r="E120" s="103">
        <v>90</v>
      </c>
      <c r="F120" s="103">
        <v>107</v>
      </c>
      <c r="G120" s="164">
        <f t="shared" si="10"/>
        <v>47.555555555555557</v>
      </c>
      <c r="H120" s="453"/>
    </row>
    <row r="121" spans="2:9" x14ac:dyDescent="0.25">
      <c r="B121" s="86"/>
      <c r="C121" s="86"/>
      <c r="D121" s="86"/>
      <c r="E121" s="86"/>
      <c r="F121" s="86"/>
      <c r="G121" s="86"/>
      <c r="H121" s="86"/>
    </row>
    <row r="122" spans="2:9" x14ac:dyDescent="0.25">
      <c r="B122" s="87" t="s">
        <v>624</v>
      </c>
      <c r="C122" s="88" t="s">
        <v>362</v>
      </c>
      <c r="D122" s="88" t="s">
        <v>363</v>
      </c>
      <c r="E122" s="89" t="s">
        <v>390</v>
      </c>
      <c r="F122" s="87" t="s">
        <v>365</v>
      </c>
      <c r="G122" s="470" t="s">
        <v>625</v>
      </c>
      <c r="H122" s="471"/>
    </row>
    <row r="123" spans="2:9" ht="60" customHeight="1" x14ac:dyDescent="0.25">
      <c r="B123" s="283" t="s">
        <v>582</v>
      </c>
      <c r="C123" s="103">
        <v>33</v>
      </c>
      <c r="D123" s="103">
        <v>100</v>
      </c>
      <c r="E123" s="284">
        <f>H91</f>
        <v>95.895935201749154</v>
      </c>
      <c r="F123" s="164">
        <f>+E123/D123*C123</f>
        <v>31.645658616577219</v>
      </c>
      <c r="G123" s="463">
        <f>SUM(F123:F125)</f>
        <v>91.016706150286041</v>
      </c>
      <c r="H123" s="463"/>
      <c r="I123" s="92"/>
    </row>
    <row r="124" spans="2:9" ht="57.75" customHeight="1" x14ac:dyDescent="0.25">
      <c r="B124" s="283" t="s">
        <v>582</v>
      </c>
      <c r="C124" s="103">
        <v>33</v>
      </c>
      <c r="D124" s="103">
        <v>100</v>
      </c>
      <c r="E124" s="164">
        <f>H106</f>
        <v>84.538367546432056</v>
      </c>
      <c r="F124" s="164">
        <f>+E124/D124*C124</f>
        <v>27.897661290322578</v>
      </c>
      <c r="G124" s="463"/>
      <c r="H124" s="463"/>
    </row>
    <row r="125" spans="2:9" ht="60" x14ac:dyDescent="0.25">
      <c r="B125" s="285" t="s">
        <v>617</v>
      </c>
      <c r="C125" s="103">
        <v>34</v>
      </c>
      <c r="D125" s="103">
        <v>100</v>
      </c>
      <c r="E125" s="164">
        <f>H115</f>
        <v>92.568783068783063</v>
      </c>
      <c r="F125" s="164">
        <f>+E125/D125*C125</f>
        <v>31.473386243386244</v>
      </c>
      <c r="G125" s="463"/>
      <c r="H125" s="463"/>
    </row>
    <row r="127" spans="2:9" ht="15.75" thickBot="1" x14ac:dyDescent="0.3"/>
    <row r="128" spans="2:9" ht="15.75" thickBot="1" x14ac:dyDescent="0.3">
      <c r="B128" s="308" t="s">
        <v>358</v>
      </c>
      <c r="C128" s="309"/>
      <c r="D128" s="309"/>
      <c r="E128" s="309"/>
      <c r="F128" s="309"/>
      <c r="G128" s="309"/>
      <c r="H128" s="310"/>
    </row>
    <row r="129" spans="2:8" ht="15.75" thickBot="1" x14ac:dyDescent="0.3">
      <c r="B129" s="311" t="s">
        <v>626</v>
      </c>
      <c r="C129" s="312"/>
      <c r="D129" s="312"/>
      <c r="E129" s="312"/>
      <c r="F129" s="312"/>
      <c r="G129" s="313"/>
      <c r="H129" s="314"/>
    </row>
    <row r="130" spans="2:8" ht="15.75" thickBot="1" x14ac:dyDescent="0.3">
      <c r="B130" s="311" t="s">
        <v>627</v>
      </c>
      <c r="C130" s="312"/>
      <c r="D130" s="312"/>
      <c r="E130" s="312"/>
      <c r="F130" s="312"/>
      <c r="G130" s="312"/>
      <c r="H130" s="452"/>
    </row>
    <row r="131" spans="2:8" x14ac:dyDescent="0.25">
      <c r="B131" s="45" t="s">
        <v>360</v>
      </c>
      <c r="C131" s="45" t="s">
        <v>361</v>
      </c>
      <c r="D131" s="45" t="s">
        <v>362</v>
      </c>
      <c r="E131" s="45" t="s">
        <v>363</v>
      </c>
      <c r="F131" s="45" t="s">
        <v>364</v>
      </c>
      <c r="G131" s="46" t="s">
        <v>365</v>
      </c>
      <c r="H131" s="27" t="s">
        <v>366</v>
      </c>
    </row>
    <row r="132" spans="2:8" ht="33.75" x14ac:dyDescent="0.25">
      <c r="B132" s="75" t="s">
        <v>547</v>
      </c>
      <c r="C132" s="75" t="s">
        <v>548</v>
      </c>
      <c r="D132" s="234">
        <v>10</v>
      </c>
      <c r="E132" s="234">
        <v>144</v>
      </c>
      <c r="F132" s="234">
        <v>100</v>
      </c>
      <c r="G132" s="240">
        <f>+F132/E132*D132</f>
        <v>6.9444444444444446</v>
      </c>
      <c r="H132" s="345">
        <f>SUM(G132:G139)</f>
        <v>91.111111111111114</v>
      </c>
    </row>
    <row r="133" spans="2:8" ht="22.5" x14ac:dyDescent="0.25">
      <c r="B133" s="75" t="s">
        <v>557</v>
      </c>
      <c r="C133" s="75" t="s">
        <v>572</v>
      </c>
      <c r="D133" s="234">
        <v>5</v>
      </c>
      <c r="E133" s="234">
        <v>1</v>
      </c>
      <c r="F133" s="234">
        <v>0</v>
      </c>
      <c r="G133" s="240">
        <f t="shared" ref="G133:G139" si="11">+F133/E133*D133</f>
        <v>0</v>
      </c>
      <c r="H133" s="321"/>
    </row>
    <row r="134" spans="2:8" ht="45" x14ac:dyDescent="0.25">
      <c r="B134" s="236" t="s">
        <v>628</v>
      </c>
      <c r="C134" s="75" t="s">
        <v>629</v>
      </c>
      <c r="D134" s="234">
        <v>5</v>
      </c>
      <c r="E134" s="234">
        <v>12</v>
      </c>
      <c r="F134" s="234">
        <v>12</v>
      </c>
      <c r="G134" s="240">
        <f t="shared" si="11"/>
        <v>5</v>
      </c>
      <c r="H134" s="321"/>
    </row>
    <row r="135" spans="2:8" ht="45" x14ac:dyDescent="0.25">
      <c r="B135" s="236" t="s">
        <v>549</v>
      </c>
      <c r="C135" s="75" t="s">
        <v>550</v>
      </c>
      <c r="D135" s="234">
        <v>20</v>
      </c>
      <c r="E135" s="234">
        <v>1</v>
      </c>
      <c r="F135" s="234">
        <v>1</v>
      </c>
      <c r="G135" s="240">
        <f t="shared" si="11"/>
        <v>20</v>
      </c>
      <c r="H135" s="321"/>
    </row>
    <row r="136" spans="2:8" ht="22.5" x14ac:dyDescent="0.25">
      <c r="B136" s="469" t="s">
        <v>551</v>
      </c>
      <c r="C136" s="75" t="s">
        <v>552</v>
      </c>
      <c r="D136" s="234">
        <v>20</v>
      </c>
      <c r="E136" s="234">
        <v>156139</v>
      </c>
      <c r="F136" s="234">
        <v>156139</v>
      </c>
      <c r="G136" s="240">
        <f t="shared" si="11"/>
        <v>20</v>
      </c>
      <c r="H136" s="321"/>
    </row>
    <row r="137" spans="2:8" x14ac:dyDescent="0.25">
      <c r="B137" s="469"/>
      <c r="C137" s="221" t="s">
        <v>555</v>
      </c>
      <c r="D137" s="234">
        <v>20</v>
      </c>
      <c r="E137" s="234">
        <v>208730</v>
      </c>
      <c r="F137" s="234">
        <v>208730</v>
      </c>
      <c r="G137" s="240">
        <f t="shared" si="11"/>
        <v>20</v>
      </c>
      <c r="H137" s="321"/>
    </row>
    <row r="138" spans="2:8" ht="22.5" x14ac:dyDescent="0.25">
      <c r="B138" s="469"/>
      <c r="C138" s="225" t="s">
        <v>554</v>
      </c>
      <c r="D138" s="274">
        <v>5</v>
      </c>
      <c r="E138" s="274">
        <v>90</v>
      </c>
      <c r="F138" s="274">
        <v>75</v>
      </c>
      <c r="G138" s="275">
        <f t="shared" si="11"/>
        <v>4.166666666666667</v>
      </c>
      <c r="H138" s="321"/>
    </row>
    <row r="139" spans="2:8" ht="15.75" thickBot="1" x14ac:dyDescent="0.3">
      <c r="B139" s="469"/>
      <c r="C139" s="75" t="s">
        <v>553</v>
      </c>
      <c r="D139" s="234">
        <v>15</v>
      </c>
      <c r="E139" s="234">
        <v>152327</v>
      </c>
      <c r="F139" s="234">
        <v>152327</v>
      </c>
      <c r="G139" s="240">
        <f t="shared" si="11"/>
        <v>15</v>
      </c>
      <c r="H139" s="322"/>
    </row>
    <row r="140" spans="2:8" ht="15.75" thickBot="1" x14ac:dyDescent="0.3">
      <c r="B140" s="311" t="s">
        <v>626</v>
      </c>
      <c r="C140" s="312"/>
      <c r="D140" s="312"/>
      <c r="E140" s="312"/>
      <c r="F140" s="312"/>
      <c r="G140" s="313"/>
      <c r="H140" s="314"/>
    </row>
    <row r="141" spans="2:8" ht="15.75" thickBot="1" x14ac:dyDescent="0.3">
      <c r="B141" s="311" t="s">
        <v>630</v>
      </c>
      <c r="C141" s="312"/>
      <c r="D141" s="312"/>
      <c r="E141" s="312"/>
      <c r="F141" s="312"/>
      <c r="G141" s="312"/>
      <c r="H141" s="452"/>
    </row>
    <row r="142" spans="2:8" x14ac:dyDescent="0.25">
      <c r="B142" s="45" t="s">
        <v>360</v>
      </c>
      <c r="C142" s="45" t="s">
        <v>361</v>
      </c>
      <c r="D142" s="45" t="s">
        <v>362</v>
      </c>
      <c r="E142" s="45" t="s">
        <v>363</v>
      </c>
      <c r="F142" s="45" t="s">
        <v>364</v>
      </c>
      <c r="G142" s="46" t="s">
        <v>365</v>
      </c>
      <c r="H142" s="27" t="s">
        <v>366</v>
      </c>
    </row>
    <row r="143" spans="2:8" ht="33.75" x14ac:dyDescent="0.25">
      <c r="B143" s="75" t="s">
        <v>547</v>
      </c>
      <c r="C143" s="276" t="s">
        <v>631</v>
      </c>
      <c r="D143" s="277">
        <v>10</v>
      </c>
      <c r="E143" s="274">
        <v>146</v>
      </c>
      <c r="F143" s="274">
        <v>105</v>
      </c>
      <c r="G143" s="272">
        <f>+F143/E143*D143</f>
        <v>7.1917808219178081</v>
      </c>
      <c r="H143" s="316">
        <f>SUM(G143:G150)</f>
        <v>92.580669710806688</v>
      </c>
    </row>
    <row r="144" spans="2:8" ht="22.5" x14ac:dyDescent="0.25">
      <c r="B144" s="75" t="s">
        <v>557</v>
      </c>
      <c r="C144" s="276" t="s">
        <v>572</v>
      </c>
      <c r="D144" s="277">
        <v>5</v>
      </c>
      <c r="E144" s="274">
        <v>4</v>
      </c>
      <c r="F144" s="274">
        <v>0</v>
      </c>
      <c r="G144" s="272">
        <f t="shared" ref="G144:G150" si="12">+F144/E144*D144</f>
        <v>0</v>
      </c>
      <c r="H144" s="317"/>
    </row>
    <row r="145" spans="2:8" ht="45" x14ac:dyDescent="0.25">
      <c r="B145" s="75" t="s">
        <v>632</v>
      </c>
      <c r="C145" s="276" t="s">
        <v>629</v>
      </c>
      <c r="D145" s="277">
        <v>5</v>
      </c>
      <c r="E145" s="274">
        <v>2</v>
      </c>
      <c r="F145" s="274">
        <v>2</v>
      </c>
      <c r="G145" s="272">
        <f t="shared" si="12"/>
        <v>5</v>
      </c>
      <c r="H145" s="317"/>
    </row>
    <row r="146" spans="2:8" ht="45.75" x14ac:dyDescent="0.25">
      <c r="B146" s="221" t="s">
        <v>549</v>
      </c>
      <c r="C146" s="278" t="s">
        <v>550</v>
      </c>
      <c r="D146" s="277">
        <v>20</v>
      </c>
      <c r="E146" s="274">
        <v>1</v>
      </c>
      <c r="F146" s="274">
        <v>1</v>
      </c>
      <c r="G146" s="272">
        <f t="shared" si="12"/>
        <v>20</v>
      </c>
      <c r="H146" s="317"/>
    </row>
    <row r="147" spans="2:8" ht="22.5" x14ac:dyDescent="0.25">
      <c r="B147" s="469" t="s">
        <v>551</v>
      </c>
      <c r="C147" s="276" t="s">
        <v>552</v>
      </c>
      <c r="D147" s="277">
        <v>20</v>
      </c>
      <c r="E147" s="274">
        <v>5682</v>
      </c>
      <c r="F147" s="274">
        <v>5682</v>
      </c>
      <c r="G147" s="272">
        <f t="shared" si="12"/>
        <v>20</v>
      </c>
      <c r="H147" s="317"/>
    </row>
    <row r="148" spans="2:8" x14ac:dyDescent="0.25">
      <c r="B148" s="469"/>
      <c r="C148" s="276" t="s">
        <v>553</v>
      </c>
      <c r="D148" s="277">
        <v>20</v>
      </c>
      <c r="E148" s="274">
        <v>5868</v>
      </c>
      <c r="F148" s="274">
        <v>5868</v>
      </c>
      <c r="G148" s="272">
        <f t="shared" si="12"/>
        <v>20</v>
      </c>
      <c r="H148" s="317"/>
    </row>
    <row r="149" spans="2:8" ht="22.5" x14ac:dyDescent="0.25">
      <c r="B149" s="469"/>
      <c r="C149" s="225" t="s">
        <v>554</v>
      </c>
      <c r="D149" s="224">
        <v>5</v>
      </c>
      <c r="E149" s="274">
        <v>90</v>
      </c>
      <c r="F149" s="274">
        <v>97</v>
      </c>
      <c r="G149" s="272">
        <f t="shared" si="12"/>
        <v>5.3888888888888884</v>
      </c>
      <c r="H149" s="317"/>
    </row>
    <row r="150" spans="2:8" ht="15.75" thickBot="1" x14ac:dyDescent="0.3">
      <c r="B150" s="469"/>
      <c r="C150" s="225" t="s">
        <v>555</v>
      </c>
      <c r="D150" s="277">
        <v>15</v>
      </c>
      <c r="E150" s="274">
        <v>21005</v>
      </c>
      <c r="F150" s="274">
        <v>21005</v>
      </c>
      <c r="G150" s="272">
        <f t="shared" si="12"/>
        <v>15</v>
      </c>
      <c r="H150" s="318"/>
    </row>
    <row r="151" spans="2:8" ht="15.75" thickBot="1" x14ac:dyDescent="0.3">
      <c r="B151" s="311" t="s">
        <v>626</v>
      </c>
      <c r="C151" s="312"/>
      <c r="D151" s="312"/>
      <c r="E151" s="312"/>
      <c r="F151" s="312"/>
      <c r="G151" s="313"/>
      <c r="H151" s="314"/>
    </row>
    <row r="152" spans="2:8" x14ac:dyDescent="0.25">
      <c r="B152" s="450" t="s">
        <v>633</v>
      </c>
      <c r="C152" s="313"/>
      <c r="D152" s="313"/>
      <c r="E152" s="313"/>
      <c r="F152" s="313"/>
      <c r="G152" s="313"/>
      <c r="H152" s="314"/>
    </row>
    <row r="153" spans="2:8" x14ac:dyDescent="0.25">
      <c r="B153" s="232" t="s">
        <v>360</v>
      </c>
      <c r="C153" s="228" t="s">
        <v>361</v>
      </c>
      <c r="D153" s="232" t="s">
        <v>362</v>
      </c>
      <c r="E153" s="234" t="s">
        <v>363</v>
      </c>
      <c r="F153" s="234" t="s">
        <v>364</v>
      </c>
      <c r="G153" s="233" t="s">
        <v>365</v>
      </c>
      <c r="H153" s="223" t="s">
        <v>366</v>
      </c>
    </row>
    <row r="154" spans="2:8" ht="33.75" x14ac:dyDescent="0.25">
      <c r="B154" s="75" t="s">
        <v>547</v>
      </c>
      <c r="C154" s="225" t="s">
        <v>548</v>
      </c>
      <c r="D154" s="277">
        <v>15</v>
      </c>
      <c r="E154" s="274">
        <v>133</v>
      </c>
      <c r="F154" s="274">
        <v>110</v>
      </c>
      <c r="G154" s="273">
        <f>F154/E154*D154</f>
        <v>12.406015037593985</v>
      </c>
      <c r="H154" s="316">
        <f>SUM(G154:G161)</f>
        <v>97.850459482038431</v>
      </c>
    </row>
    <row r="155" spans="2:8" ht="22.5" x14ac:dyDescent="0.25">
      <c r="B155" s="75" t="s">
        <v>557</v>
      </c>
      <c r="C155" s="225" t="s">
        <v>572</v>
      </c>
      <c r="D155" s="277">
        <v>10</v>
      </c>
      <c r="E155" s="274">
        <v>1</v>
      </c>
      <c r="F155" s="274">
        <v>1</v>
      </c>
      <c r="G155" s="273">
        <f t="shared" ref="G155:G161" si="13">F155/E155*D155</f>
        <v>10</v>
      </c>
      <c r="H155" s="317"/>
    </row>
    <row r="156" spans="2:8" ht="45" x14ac:dyDescent="0.25">
      <c r="B156" s="75" t="s">
        <v>577</v>
      </c>
      <c r="C156" s="225" t="s">
        <v>578</v>
      </c>
      <c r="D156" s="277">
        <v>10</v>
      </c>
      <c r="E156" s="274">
        <v>1</v>
      </c>
      <c r="F156" s="274">
        <v>1</v>
      </c>
      <c r="G156" s="273">
        <f t="shared" si="13"/>
        <v>10</v>
      </c>
      <c r="H156" s="317"/>
    </row>
    <row r="157" spans="2:8" ht="45" x14ac:dyDescent="0.25">
      <c r="B157" s="75" t="s">
        <v>549</v>
      </c>
      <c r="C157" s="225" t="s">
        <v>550</v>
      </c>
      <c r="D157" s="277">
        <v>15</v>
      </c>
      <c r="E157" s="274">
        <v>27</v>
      </c>
      <c r="F157" s="274">
        <v>27</v>
      </c>
      <c r="G157" s="273">
        <f t="shared" si="13"/>
        <v>15</v>
      </c>
      <c r="H157" s="317"/>
    </row>
    <row r="158" spans="2:8" ht="22.5" x14ac:dyDescent="0.25">
      <c r="B158" s="457" t="s">
        <v>551</v>
      </c>
      <c r="C158" s="225" t="s">
        <v>552</v>
      </c>
      <c r="D158" s="277">
        <v>20</v>
      </c>
      <c r="E158" s="274">
        <v>25913</v>
      </c>
      <c r="F158" s="274">
        <v>25913</v>
      </c>
      <c r="G158" s="273">
        <f t="shared" si="13"/>
        <v>20</v>
      </c>
      <c r="H158" s="317"/>
    </row>
    <row r="159" spans="2:8" x14ac:dyDescent="0.25">
      <c r="B159" s="458"/>
      <c r="C159" s="225" t="s">
        <v>553</v>
      </c>
      <c r="D159" s="277">
        <v>20</v>
      </c>
      <c r="E159" s="274">
        <v>26502</v>
      </c>
      <c r="F159" s="274">
        <v>26502</v>
      </c>
      <c r="G159" s="273">
        <f t="shared" si="13"/>
        <v>20</v>
      </c>
      <c r="H159" s="317"/>
    </row>
    <row r="160" spans="2:8" ht="22.5" x14ac:dyDescent="0.25">
      <c r="B160" s="458"/>
      <c r="C160" s="225" t="s">
        <v>554</v>
      </c>
      <c r="D160" s="277">
        <v>5</v>
      </c>
      <c r="E160" s="274">
        <v>90</v>
      </c>
      <c r="F160" s="274">
        <v>98</v>
      </c>
      <c r="G160" s="273">
        <f t="shared" si="13"/>
        <v>5.4444444444444438</v>
      </c>
      <c r="H160" s="317"/>
    </row>
    <row r="161" spans="2:8" x14ac:dyDescent="0.25">
      <c r="B161" s="459"/>
      <c r="C161" s="225" t="s">
        <v>555</v>
      </c>
      <c r="D161" s="277">
        <v>5</v>
      </c>
      <c r="E161" s="274">
        <v>237592</v>
      </c>
      <c r="F161" s="274">
        <v>237592</v>
      </c>
      <c r="G161" s="273">
        <f t="shared" si="13"/>
        <v>5</v>
      </c>
      <c r="H161" s="318"/>
    </row>
    <row r="162" spans="2:8" x14ac:dyDescent="0.25">
      <c r="B162" s="77"/>
      <c r="C162" s="78"/>
      <c r="D162" s="77"/>
      <c r="E162" s="40"/>
      <c r="F162" s="40"/>
      <c r="G162" s="83"/>
      <c r="H162" s="90"/>
    </row>
    <row r="163" spans="2:8" ht="27" customHeight="1" x14ac:dyDescent="0.25">
      <c r="B163" s="49" t="s">
        <v>624</v>
      </c>
      <c r="C163" s="6" t="s">
        <v>362</v>
      </c>
      <c r="D163" s="6" t="s">
        <v>363</v>
      </c>
      <c r="E163" s="50" t="s">
        <v>390</v>
      </c>
      <c r="F163" s="49" t="s">
        <v>365</v>
      </c>
      <c r="G163" s="460" t="s">
        <v>634</v>
      </c>
      <c r="H163" s="461"/>
    </row>
    <row r="164" spans="2:8" ht="75" customHeight="1" x14ac:dyDescent="0.25">
      <c r="B164" s="239" t="s">
        <v>627</v>
      </c>
      <c r="C164" s="234">
        <v>25</v>
      </c>
      <c r="D164" s="234">
        <v>100</v>
      </c>
      <c r="E164" s="51">
        <f>H132</f>
        <v>91.111111111111114</v>
      </c>
      <c r="F164" s="233">
        <f>+E164/D164*C164</f>
        <v>22.777777777777779</v>
      </c>
      <c r="G164" s="472">
        <f>SUM(F164:F167)</f>
        <v>94.385560075989062</v>
      </c>
      <c r="H164" s="473"/>
    </row>
    <row r="165" spans="2:8" ht="75" customHeight="1" x14ac:dyDescent="0.25">
      <c r="B165" s="239" t="s">
        <v>630</v>
      </c>
      <c r="C165" s="234">
        <v>25</v>
      </c>
      <c r="D165" s="234">
        <v>100</v>
      </c>
      <c r="E165" s="233">
        <f>H143</f>
        <v>92.580669710806688</v>
      </c>
      <c r="F165" s="233">
        <f>+E165/D165*C165</f>
        <v>23.145167427701672</v>
      </c>
      <c r="G165" s="474"/>
      <c r="H165" s="475"/>
    </row>
    <row r="166" spans="2:8" ht="90" x14ac:dyDescent="0.25">
      <c r="B166" s="239" t="s">
        <v>633</v>
      </c>
      <c r="C166" s="234">
        <v>25</v>
      </c>
      <c r="D166" s="234">
        <v>100</v>
      </c>
      <c r="E166" s="233">
        <f>H154</f>
        <v>97.850459482038431</v>
      </c>
      <c r="F166" s="233">
        <f t="shared" ref="F166:F167" si="14">+E166/D166*C166</f>
        <v>24.462614870509608</v>
      </c>
      <c r="G166" s="474"/>
      <c r="H166" s="475"/>
    </row>
    <row r="167" spans="2:8" ht="45" x14ac:dyDescent="0.25">
      <c r="B167" s="4" t="s">
        <v>580</v>
      </c>
      <c r="C167" s="234">
        <v>25</v>
      </c>
      <c r="D167" s="234">
        <v>50</v>
      </c>
      <c r="E167" s="233">
        <v>48</v>
      </c>
      <c r="F167" s="233">
        <f t="shared" si="14"/>
        <v>24</v>
      </c>
      <c r="G167" s="476"/>
      <c r="H167" s="477"/>
    </row>
    <row r="168" spans="2:8" x14ac:dyDescent="0.25">
      <c r="B168" s="91"/>
      <c r="C168" s="40"/>
      <c r="D168" s="40"/>
      <c r="E168" s="83"/>
      <c r="F168" s="83"/>
      <c r="G168" s="84"/>
      <c r="H168" s="84"/>
    </row>
    <row r="169" spans="2:8" ht="15.75" thickBot="1" x14ac:dyDescent="0.3">
      <c r="B169" s="91"/>
    </row>
    <row r="170" spans="2:8" ht="15.75" thickBot="1" x14ac:dyDescent="0.3">
      <c r="B170" s="346" t="s">
        <v>1158</v>
      </c>
      <c r="C170" s="347"/>
      <c r="D170" s="347"/>
      <c r="E170" s="347"/>
      <c r="F170" s="347"/>
      <c r="G170" s="347"/>
      <c r="H170" s="348"/>
    </row>
    <row r="171" spans="2:8" ht="30" x14ac:dyDescent="0.25">
      <c r="B171" s="478" t="s">
        <v>509</v>
      </c>
      <c r="C171" s="479"/>
      <c r="D171" s="222" t="s">
        <v>134</v>
      </c>
      <c r="E171" s="222" t="s">
        <v>510</v>
      </c>
      <c r="F171" s="222" t="s">
        <v>511</v>
      </c>
      <c r="G171" s="192" t="s">
        <v>512</v>
      </c>
      <c r="H171" s="71" t="s">
        <v>636</v>
      </c>
    </row>
    <row r="172" spans="2:8" ht="25.5" customHeight="1" x14ac:dyDescent="0.25">
      <c r="B172" s="480" t="s">
        <v>635</v>
      </c>
      <c r="C172" s="481"/>
      <c r="D172" s="234">
        <v>50</v>
      </c>
      <c r="E172" s="234">
        <v>100</v>
      </c>
      <c r="F172" s="51">
        <f>G164</f>
        <v>94.385560075989062</v>
      </c>
      <c r="G172" s="233">
        <f>+F172*D172/E172</f>
        <v>47.192780037994538</v>
      </c>
      <c r="H172" s="482">
        <f>SUM(G172:G173)</f>
        <v>91.26219964791386</v>
      </c>
    </row>
    <row r="173" spans="2:8" ht="30" customHeight="1" x14ac:dyDescent="0.25">
      <c r="B173" s="480" t="s">
        <v>545</v>
      </c>
      <c r="C173" s="481"/>
      <c r="D173" s="234">
        <v>50</v>
      </c>
      <c r="E173" s="234">
        <v>100</v>
      </c>
      <c r="F173" s="223">
        <f>G78</f>
        <v>88.13883921983863</v>
      </c>
      <c r="G173" s="233">
        <f>+F173*D173/E173</f>
        <v>44.069419609919315</v>
      </c>
      <c r="H173" s="483"/>
    </row>
  </sheetData>
  <mergeCells count="66">
    <mergeCell ref="H132:H139"/>
    <mergeCell ref="B136:B139"/>
    <mergeCell ref="B140:H140"/>
    <mergeCell ref="B141:H141"/>
    <mergeCell ref="H143:H150"/>
    <mergeCell ref="B147:B150"/>
    <mergeCell ref="H47:H54"/>
    <mergeCell ref="B51:B54"/>
    <mergeCell ref="B55:H55"/>
    <mergeCell ref="B56:H56"/>
    <mergeCell ref="H58:H64"/>
    <mergeCell ref="B61:B64"/>
    <mergeCell ref="H35:H43"/>
    <mergeCell ref="B36:B38"/>
    <mergeCell ref="B40:B42"/>
    <mergeCell ref="B44:H44"/>
    <mergeCell ref="B45:H45"/>
    <mergeCell ref="B24:H24"/>
    <mergeCell ref="H26:H31"/>
    <mergeCell ref="B28:B31"/>
    <mergeCell ref="B32:H32"/>
    <mergeCell ref="B33:H33"/>
    <mergeCell ref="B13:H13"/>
    <mergeCell ref="B14:H14"/>
    <mergeCell ref="H16:H22"/>
    <mergeCell ref="B19:B22"/>
    <mergeCell ref="B23:H23"/>
    <mergeCell ref="B2:H2"/>
    <mergeCell ref="B3:H3"/>
    <mergeCell ref="B4:H4"/>
    <mergeCell ref="H6:H11"/>
    <mergeCell ref="B8:B11"/>
    <mergeCell ref="G164:H167"/>
    <mergeCell ref="B170:H170"/>
    <mergeCell ref="B171:C171"/>
    <mergeCell ref="B172:C172"/>
    <mergeCell ref="H172:H173"/>
    <mergeCell ref="B173:C173"/>
    <mergeCell ref="B151:H151"/>
    <mergeCell ref="B152:H152"/>
    <mergeCell ref="H154:H161"/>
    <mergeCell ref="B158:B161"/>
    <mergeCell ref="G163:H163"/>
    <mergeCell ref="G123:H125"/>
    <mergeCell ref="B128:H128"/>
    <mergeCell ref="B129:H129"/>
    <mergeCell ref="B130:H130"/>
    <mergeCell ref="B106:B109"/>
    <mergeCell ref="H106:H114"/>
    <mergeCell ref="B112:B113"/>
    <mergeCell ref="B115:B120"/>
    <mergeCell ref="H115:H120"/>
    <mergeCell ref="G122:H122"/>
    <mergeCell ref="B65:H65"/>
    <mergeCell ref="B66:H66"/>
    <mergeCell ref="B88:H88"/>
    <mergeCell ref="B89:H89"/>
    <mergeCell ref="H91:H105"/>
    <mergeCell ref="B93:B96"/>
    <mergeCell ref="B97:B101"/>
    <mergeCell ref="B102:B105"/>
    <mergeCell ref="H68:H75"/>
    <mergeCell ref="B72:B75"/>
    <mergeCell ref="G77:H77"/>
    <mergeCell ref="G78:H85"/>
    <mergeCell ref="B87:H87"/>
  </mergeCells>
  <conditionalFormatting sqref="F102:F104 F97:F100">
    <cfRule type="cellIs" dxfId="6" priority="1" operator="equal">
      <formula>0</formula>
    </cfRule>
  </conditionalFormatting>
  <dataValidations count="2">
    <dataValidation type="whole" allowBlank="1" showInputMessage="1" showErrorMessage="1" sqref="D143:D148 D35:D39 D150 D153:D162 D91:D105">
      <formula1>1</formula1>
      <formula2>100</formula2>
    </dataValidation>
    <dataValidation type="decimal" allowBlank="1" showInputMessage="1" showErrorMessage="1" sqref="E91:E105 F91:F95 F101 F105">
      <formula1>0</formula1>
      <formula2>9999999999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I26" sqref="I26"/>
    </sheetView>
  </sheetViews>
  <sheetFormatPr baseColWidth="10" defaultRowHeight="15" x14ac:dyDescent="0.25"/>
  <cols>
    <col min="1" max="1" width="22.42578125" style="112" customWidth="1"/>
    <col min="2" max="5" width="11.42578125" style="112"/>
    <col min="6" max="6" width="13.5703125" style="112" bestFit="1" customWidth="1"/>
    <col min="7" max="7" width="15.5703125" style="112" bestFit="1" customWidth="1"/>
    <col min="8" max="16384" width="11.42578125" style="112"/>
  </cols>
  <sheetData>
    <row r="1" spans="1:10" ht="17.25" thickBot="1" x14ac:dyDescent="0.3">
      <c r="A1" s="489" t="s">
        <v>9</v>
      </c>
      <c r="B1" s="490"/>
      <c r="C1" s="490"/>
      <c r="D1" s="490"/>
      <c r="E1" s="490"/>
      <c r="F1" s="490"/>
      <c r="G1" s="491"/>
    </row>
    <row r="2" spans="1:10" x14ac:dyDescent="0.25">
      <c r="A2" s="492" t="s">
        <v>346</v>
      </c>
      <c r="B2" s="492"/>
      <c r="C2" s="492"/>
      <c r="D2" s="492"/>
      <c r="E2" s="492"/>
      <c r="F2" s="492"/>
      <c r="G2" s="492"/>
    </row>
    <row r="3" spans="1:10" ht="45.75" thickBot="1" x14ac:dyDescent="0.3">
      <c r="A3" s="2" t="s">
        <v>6</v>
      </c>
      <c r="B3" s="12" t="s">
        <v>0</v>
      </c>
      <c r="C3" s="12" t="s">
        <v>1</v>
      </c>
      <c r="D3" s="9" t="s">
        <v>4</v>
      </c>
      <c r="E3" s="12" t="s">
        <v>2</v>
      </c>
      <c r="F3" s="2" t="s">
        <v>3</v>
      </c>
      <c r="G3" s="2" t="s">
        <v>86</v>
      </c>
    </row>
    <row r="4" spans="1:10" ht="112.5" x14ac:dyDescent="0.25">
      <c r="A4" s="18" t="s">
        <v>152</v>
      </c>
      <c r="B4" s="227" t="s">
        <v>340</v>
      </c>
      <c r="C4" s="11">
        <v>100</v>
      </c>
      <c r="D4" s="287">
        <v>20</v>
      </c>
      <c r="E4" s="34">
        <v>100</v>
      </c>
      <c r="F4" s="34">
        <f>+E4*D4/100</f>
        <v>20</v>
      </c>
      <c r="G4" s="499">
        <f>SUM(F4:F9)</f>
        <v>100</v>
      </c>
    </row>
    <row r="5" spans="1:10" ht="105" x14ac:dyDescent="0.25">
      <c r="A5" s="14" t="s">
        <v>153</v>
      </c>
      <c r="B5" s="227" t="s">
        <v>341</v>
      </c>
      <c r="C5" s="226">
        <v>12</v>
      </c>
      <c r="D5" s="287">
        <v>10</v>
      </c>
      <c r="E5" s="34">
        <v>12</v>
      </c>
      <c r="F5" s="34">
        <f>+E5/C5*10</f>
        <v>10</v>
      </c>
      <c r="G5" s="500"/>
      <c r="J5" s="33"/>
    </row>
    <row r="6" spans="1:10" ht="56.25" x14ac:dyDescent="0.25">
      <c r="A6" s="4" t="s">
        <v>154</v>
      </c>
      <c r="B6" s="227" t="s">
        <v>342</v>
      </c>
      <c r="C6" s="226">
        <v>19</v>
      </c>
      <c r="D6" s="287">
        <v>10</v>
      </c>
      <c r="E6" s="34">
        <v>26</v>
      </c>
      <c r="F6" s="34">
        <v>10</v>
      </c>
      <c r="G6" s="500"/>
    </row>
    <row r="7" spans="1:10" ht="33.75" x14ac:dyDescent="0.25">
      <c r="A7" s="4" t="s">
        <v>155</v>
      </c>
      <c r="B7" s="227" t="s">
        <v>343</v>
      </c>
      <c r="C7" s="226">
        <v>12</v>
      </c>
      <c r="D7" s="287">
        <v>40</v>
      </c>
      <c r="E7" s="34">
        <v>91.666666666666657</v>
      </c>
      <c r="F7" s="34">
        <v>40</v>
      </c>
      <c r="G7" s="500"/>
    </row>
    <row r="8" spans="1:10" ht="78.75" x14ac:dyDescent="0.25">
      <c r="A8" s="4" t="s">
        <v>156</v>
      </c>
      <c r="B8" s="227" t="s">
        <v>344</v>
      </c>
      <c r="C8" s="11">
        <v>100</v>
      </c>
      <c r="D8" s="287">
        <v>10</v>
      </c>
      <c r="E8" s="34">
        <v>100</v>
      </c>
      <c r="F8" s="34">
        <v>10</v>
      </c>
      <c r="G8" s="500"/>
    </row>
    <row r="9" spans="1:10" ht="60" x14ac:dyDescent="0.25">
      <c r="A9" s="19" t="s">
        <v>157</v>
      </c>
      <c r="B9" s="227" t="s">
        <v>345</v>
      </c>
      <c r="C9" s="32">
        <v>15</v>
      </c>
      <c r="D9" s="287">
        <v>10</v>
      </c>
      <c r="E9" s="34">
        <v>80</v>
      </c>
      <c r="F9" s="34">
        <v>10</v>
      </c>
      <c r="G9" s="501"/>
    </row>
    <row r="10" spans="1:10" ht="38.25" customHeight="1" x14ac:dyDescent="0.25">
      <c r="A10" s="496" t="s">
        <v>347</v>
      </c>
      <c r="B10" s="497"/>
      <c r="C10" s="497"/>
      <c r="D10" s="497"/>
      <c r="E10" s="497"/>
      <c r="F10" s="497"/>
      <c r="G10" s="498"/>
    </row>
    <row r="11" spans="1:10" ht="45" x14ac:dyDescent="0.25">
      <c r="A11" s="2" t="s">
        <v>6</v>
      </c>
      <c r="B11" s="2" t="s">
        <v>0</v>
      </c>
      <c r="C11" s="2" t="s">
        <v>1</v>
      </c>
      <c r="D11" s="9" t="s">
        <v>4</v>
      </c>
      <c r="E11" s="2" t="s">
        <v>2</v>
      </c>
      <c r="F11" s="2" t="s">
        <v>3</v>
      </c>
      <c r="G11" s="2" t="s">
        <v>86</v>
      </c>
    </row>
    <row r="12" spans="1:10" ht="56.25" x14ac:dyDescent="0.25">
      <c r="A12" s="227" t="s">
        <v>348</v>
      </c>
      <c r="B12" s="227" t="s">
        <v>351</v>
      </c>
      <c r="C12" s="226">
        <v>70</v>
      </c>
      <c r="D12" s="226">
        <v>15</v>
      </c>
      <c r="E12" s="102">
        <v>36</v>
      </c>
      <c r="F12" s="5">
        <f>+(E12/C12)*D12</f>
        <v>7.7142857142857135</v>
      </c>
      <c r="G12" s="493">
        <f>SUM(F12:F14)</f>
        <v>85.214285714285708</v>
      </c>
      <c r="I12" s="35"/>
    </row>
    <row r="13" spans="1:10" ht="45" x14ac:dyDescent="0.25">
      <c r="A13" s="227" t="s">
        <v>349</v>
      </c>
      <c r="B13" s="227" t="s">
        <v>352</v>
      </c>
      <c r="C13" s="226">
        <v>10</v>
      </c>
      <c r="D13" s="226">
        <v>15</v>
      </c>
      <c r="E13" s="102">
        <v>5</v>
      </c>
      <c r="F13" s="5">
        <f>+(E13/C13)*D13</f>
        <v>7.5</v>
      </c>
      <c r="G13" s="494"/>
      <c r="I13" s="35"/>
    </row>
    <row r="14" spans="1:10" ht="34.5" thickBot="1" x14ac:dyDescent="0.3">
      <c r="A14" s="227" t="s">
        <v>350</v>
      </c>
      <c r="B14" s="227" t="s">
        <v>353</v>
      </c>
      <c r="C14" s="226">
        <v>25</v>
      </c>
      <c r="D14" s="226">
        <v>70</v>
      </c>
      <c r="E14" s="102">
        <v>25</v>
      </c>
      <c r="F14" s="5">
        <f>+(E14/C14)*D14</f>
        <v>70</v>
      </c>
      <c r="G14" s="495"/>
    </row>
    <row r="15" spans="1:10" ht="17.25" thickBot="1" x14ac:dyDescent="0.3">
      <c r="A15" s="489" t="s">
        <v>9</v>
      </c>
      <c r="B15" s="490"/>
      <c r="C15" s="490"/>
      <c r="D15" s="490"/>
      <c r="E15" s="490"/>
      <c r="F15" s="490"/>
      <c r="G15" s="491"/>
    </row>
    <row r="16" spans="1:10" x14ac:dyDescent="0.25">
      <c r="A16" s="492" t="s">
        <v>355</v>
      </c>
      <c r="B16" s="492"/>
      <c r="C16" s="492"/>
      <c r="D16" s="492"/>
      <c r="E16" s="492"/>
      <c r="F16" s="492"/>
      <c r="G16" s="492"/>
    </row>
    <row r="17" spans="1:12" ht="30.75" thickBot="1" x14ac:dyDescent="0.3">
      <c r="A17" s="2" t="s">
        <v>6</v>
      </c>
      <c r="B17" s="2" t="s">
        <v>0</v>
      </c>
      <c r="C17" s="2" t="s">
        <v>1</v>
      </c>
      <c r="D17" s="2" t="s">
        <v>2</v>
      </c>
      <c r="E17" s="13" t="s">
        <v>134</v>
      </c>
      <c r="F17" s="13" t="s">
        <v>4</v>
      </c>
      <c r="G17" s="2" t="s">
        <v>86</v>
      </c>
    </row>
    <row r="18" spans="1:12" ht="112.5" x14ac:dyDescent="0.25">
      <c r="A18" s="18" t="s">
        <v>152</v>
      </c>
      <c r="B18" s="227" t="s">
        <v>340</v>
      </c>
      <c r="C18" s="11">
        <v>100</v>
      </c>
      <c r="D18" s="34">
        <v>100</v>
      </c>
      <c r="E18" s="234">
        <v>34</v>
      </c>
      <c r="F18" s="17">
        <f>+D18/C18*E18</f>
        <v>34</v>
      </c>
      <c r="G18" s="503">
        <f>SUM(F18:F20)</f>
        <v>100</v>
      </c>
      <c r="L18" s="112">
        <f>100/6</f>
        <v>16.666666666666668</v>
      </c>
    </row>
    <row r="19" spans="1:12" ht="105" x14ac:dyDescent="0.25">
      <c r="A19" s="14" t="s">
        <v>153</v>
      </c>
      <c r="B19" s="227" t="s">
        <v>341</v>
      </c>
      <c r="C19" s="226">
        <v>12</v>
      </c>
      <c r="D19" s="34">
        <v>12</v>
      </c>
      <c r="E19" s="103">
        <v>33</v>
      </c>
      <c r="F19" s="17">
        <f>+D19/C19*E19</f>
        <v>33</v>
      </c>
      <c r="G19" s="504"/>
    </row>
    <row r="20" spans="1:12" ht="56.25" x14ac:dyDescent="0.25">
      <c r="A20" s="4" t="s">
        <v>154</v>
      </c>
      <c r="B20" s="227" t="s">
        <v>342</v>
      </c>
      <c r="C20" s="226">
        <v>19</v>
      </c>
      <c r="D20" s="34">
        <v>26</v>
      </c>
      <c r="E20" s="234">
        <v>33</v>
      </c>
      <c r="F20" s="17">
        <v>33</v>
      </c>
      <c r="G20" s="505"/>
    </row>
    <row r="21" spans="1:12" s="7" customFormat="1" x14ac:dyDescent="0.25">
      <c r="A21" s="38"/>
      <c r="B21" s="39"/>
      <c r="C21" s="40"/>
      <c r="D21" s="40"/>
      <c r="E21" s="40"/>
      <c r="F21" s="41"/>
      <c r="G21" s="20"/>
    </row>
    <row r="22" spans="1:12" x14ac:dyDescent="0.25">
      <c r="A22" s="502" t="s">
        <v>354</v>
      </c>
      <c r="B22" s="502"/>
      <c r="C22" s="502"/>
      <c r="D22" s="502"/>
      <c r="E22" s="502"/>
      <c r="F22" s="502"/>
      <c r="G22" s="502"/>
    </row>
    <row r="23" spans="1:12" ht="30" x14ac:dyDescent="0.25">
      <c r="A23" s="2" t="s">
        <v>6</v>
      </c>
      <c r="B23" s="2" t="s">
        <v>0</v>
      </c>
      <c r="C23" s="2" t="s">
        <v>1</v>
      </c>
      <c r="D23" s="2" t="s">
        <v>2</v>
      </c>
      <c r="E23" s="13" t="s">
        <v>134</v>
      </c>
      <c r="F23" s="13" t="s">
        <v>4</v>
      </c>
      <c r="G23" s="2" t="s">
        <v>86</v>
      </c>
    </row>
    <row r="24" spans="1:12" ht="33.75" x14ac:dyDescent="0.25">
      <c r="A24" s="4" t="s">
        <v>155</v>
      </c>
      <c r="B24" s="227" t="s">
        <v>343</v>
      </c>
      <c r="C24" s="15">
        <v>12</v>
      </c>
      <c r="D24" s="15">
        <v>11</v>
      </c>
      <c r="E24" s="103">
        <v>33</v>
      </c>
      <c r="F24" s="17">
        <f>+D24/C24*E24</f>
        <v>30.25</v>
      </c>
      <c r="G24" s="503">
        <f>SUM(F24:F26)</f>
        <v>87.535714285714278</v>
      </c>
    </row>
    <row r="25" spans="1:12" ht="78.75" x14ac:dyDescent="0.25">
      <c r="A25" s="4" t="s">
        <v>156</v>
      </c>
      <c r="B25" s="227" t="s">
        <v>344</v>
      </c>
      <c r="C25" s="15">
        <v>100</v>
      </c>
      <c r="D25" s="15">
        <v>100</v>
      </c>
      <c r="E25" s="103">
        <v>33</v>
      </c>
      <c r="F25" s="17">
        <f t="shared" ref="F25:F26" si="0">+D25/C25*E25</f>
        <v>33</v>
      </c>
      <c r="G25" s="504"/>
    </row>
    <row r="26" spans="1:12" ht="60" x14ac:dyDescent="0.25">
      <c r="A26" s="4" t="s">
        <v>157</v>
      </c>
      <c r="B26" s="227" t="s">
        <v>345</v>
      </c>
      <c r="C26" s="15">
        <v>7</v>
      </c>
      <c r="D26" s="15">
        <v>5</v>
      </c>
      <c r="E26" s="103">
        <v>34</v>
      </c>
      <c r="F26" s="17">
        <f t="shared" si="0"/>
        <v>24.285714285714285</v>
      </c>
      <c r="G26" s="505"/>
    </row>
    <row r="27" spans="1:12" x14ac:dyDescent="0.25">
      <c r="A27" s="492" t="s">
        <v>356</v>
      </c>
      <c r="B27" s="492"/>
      <c r="C27" s="492"/>
      <c r="D27" s="492"/>
      <c r="E27" s="492"/>
      <c r="F27" s="492"/>
      <c r="G27" s="492"/>
    </row>
    <row r="28" spans="1:12" ht="30" x14ac:dyDescent="0.25">
      <c r="A28" s="2" t="s">
        <v>6</v>
      </c>
      <c r="B28" s="2" t="s">
        <v>0</v>
      </c>
      <c r="C28" s="2" t="s">
        <v>1</v>
      </c>
      <c r="D28" s="2" t="s">
        <v>2</v>
      </c>
      <c r="E28" s="13" t="s">
        <v>134</v>
      </c>
      <c r="F28" s="13" t="s">
        <v>4</v>
      </c>
      <c r="G28" s="2" t="s">
        <v>86</v>
      </c>
    </row>
    <row r="29" spans="1:12" ht="56.25" x14ac:dyDescent="0.25">
      <c r="A29" s="227" t="s">
        <v>348</v>
      </c>
      <c r="B29" s="227"/>
      <c r="C29" s="226">
        <v>70</v>
      </c>
      <c r="D29" s="15">
        <v>39</v>
      </c>
      <c r="E29" s="234">
        <v>33</v>
      </c>
      <c r="F29" s="17">
        <f>+D29/C29*E29</f>
        <v>18.385714285714286</v>
      </c>
      <c r="G29" s="503">
        <f>SUM(F29:F31)</f>
        <v>75.48571428571428</v>
      </c>
    </row>
    <row r="30" spans="1:12" ht="22.5" x14ac:dyDescent="0.25">
      <c r="A30" s="227" t="s">
        <v>349</v>
      </c>
      <c r="B30" s="227"/>
      <c r="C30" s="226">
        <v>10</v>
      </c>
      <c r="D30" s="15">
        <v>7</v>
      </c>
      <c r="E30" s="103">
        <v>33</v>
      </c>
      <c r="F30" s="17">
        <f t="shared" ref="F30" si="1">+D30/C30*E30</f>
        <v>23.099999999999998</v>
      </c>
      <c r="G30" s="504"/>
    </row>
    <row r="31" spans="1:12" x14ac:dyDescent="0.25">
      <c r="A31" s="227" t="s">
        <v>350</v>
      </c>
      <c r="B31" s="227"/>
      <c r="C31" s="226">
        <v>25</v>
      </c>
      <c r="D31" s="15">
        <v>47</v>
      </c>
      <c r="E31" s="103">
        <v>34</v>
      </c>
      <c r="F31" s="36">
        <v>34</v>
      </c>
      <c r="G31" s="505"/>
    </row>
    <row r="33" spans="1:6" ht="30" x14ac:dyDescent="0.25">
      <c r="A33" s="4" t="str">
        <f>+A16</f>
        <v xml:space="preserve">Dirección Técnica de Asuntos Nacionales </v>
      </c>
      <c r="B33" s="229">
        <f>+G18</f>
        <v>100</v>
      </c>
      <c r="C33" s="103">
        <v>100</v>
      </c>
      <c r="D33" s="234">
        <v>33</v>
      </c>
      <c r="E33" s="234">
        <f>+B33*D33/C33</f>
        <v>33</v>
      </c>
      <c r="F33" s="369">
        <f>SUM(E33:E35)</f>
        <v>87.672428571428554</v>
      </c>
    </row>
    <row r="34" spans="1:6" ht="45" x14ac:dyDescent="0.25">
      <c r="A34" s="4" t="str">
        <f>+A22</f>
        <v xml:space="preserve">Dirección Técnica de Asuntos Internacionales </v>
      </c>
      <c r="B34" s="229">
        <f>+G24</f>
        <v>87.535714285714278</v>
      </c>
      <c r="C34" s="103">
        <v>100</v>
      </c>
      <c r="D34" s="234">
        <v>34</v>
      </c>
      <c r="E34" s="233">
        <f t="shared" ref="E34" si="2">+B34*D34/C34</f>
        <v>29.762142857142852</v>
      </c>
      <c r="F34" s="369"/>
    </row>
    <row r="35" spans="1:6" ht="30" x14ac:dyDescent="0.25">
      <c r="A35" s="4" t="str">
        <f>+A27</f>
        <v>Dirección Técnica de Evaluación de Riesgo</v>
      </c>
      <c r="B35" s="229">
        <f>+G29</f>
        <v>75.48571428571428</v>
      </c>
      <c r="C35" s="103">
        <v>100</v>
      </c>
      <c r="D35" s="234">
        <v>33</v>
      </c>
      <c r="E35" s="233">
        <f>+B35*D35/C35</f>
        <v>24.910285714285713</v>
      </c>
      <c r="F35" s="369"/>
    </row>
    <row r="38" spans="1:6" ht="18.75" x14ac:dyDescent="0.3">
      <c r="A38" s="42" t="s">
        <v>357</v>
      </c>
      <c r="B38" s="43"/>
      <c r="C38" s="44">
        <f>+F33</f>
        <v>87.672428571428554</v>
      </c>
    </row>
  </sheetData>
  <mergeCells count="13">
    <mergeCell ref="F33:F35"/>
    <mergeCell ref="A22:G22"/>
    <mergeCell ref="A27:G27"/>
    <mergeCell ref="G18:G20"/>
    <mergeCell ref="G24:G26"/>
    <mergeCell ref="G29:G31"/>
    <mergeCell ref="A15:G15"/>
    <mergeCell ref="A16:G16"/>
    <mergeCell ref="G12:G14"/>
    <mergeCell ref="A1:G1"/>
    <mergeCell ref="A2:G2"/>
    <mergeCell ref="A10:G10"/>
    <mergeCell ref="G4:G9"/>
  </mergeCells>
  <conditionalFormatting sqref="E4:E9 A4:A9">
    <cfRule type="cellIs" dxfId="5" priority="5" operator="equal">
      <formula>0</formula>
    </cfRule>
  </conditionalFormatting>
  <conditionalFormatting sqref="F4:F9">
    <cfRule type="cellIs" dxfId="4" priority="4" operator="equal">
      <formula>0</formula>
    </cfRule>
  </conditionalFormatting>
  <conditionalFormatting sqref="D18:D20">
    <cfRule type="cellIs" dxfId="3" priority="1" operator="equal">
      <formula>0</formula>
    </cfRule>
  </conditionalFormatting>
  <conditionalFormatting sqref="A24:A26">
    <cfRule type="cellIs" dxfId="2" priority="3" operator="equal">
      <formula>0</formula>
    </cfRule>
  </conditionalFormatting>
  <conditionalFormatting sqref="A18:A20">
    <cfRule type="cellIs" dxfId="1" priority="2" operator="equal">
      <formula>0</formula>
    </cfRule>
  </conditionalFormatting>
  <dataValidations count="1">
    <dataValidation type="whole" allowBlank="1" showInputMessage="1" showErrorMessage="1" error="Esta celda solo admite numeros no es valido ningun texto" promptTitle="Solo Admite Numeros" sqref="C4 C8 C18">
      <formula1>0</formula1>
      <formula2>10000000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opLeftCell="A157" zoomScale="90" zoomScaleNormal="90" workbookViewId="0">
      <selection activeCell="I96" sqref="I96"/>
    </sheetView>
  </sheetViews>
  <sheetFormatPr baseColWidth="10" defaultRowHeight="15" x14ac:dyDescent="0.25"/>
  <cols>
    <col min="1" max="1" width="21.5703125" customWidth="1"/>
    <col min="2" max="2" width="26.5703125" customWidth="1"/>
    <col min="3" max="3" width="15" customWidth="1"/>
    <col min="5" max="5" width="16" customWidth="1"/>
    <col min="6" max="6" width="19.5703125" customWidth="1"/>
    <col min="7" max="7" width="28.140625" customWidth="1"/>
  </cols>
  <sheetData>
    <row r="1" spans="1:7" ht="15.75" thickBot="1" x14ac:dyDescent="0.3">
      <c r="A1" s="362" t="s">
        <v>1049</v>
      </c>
      <c r="B1" s="363"/>
      <c r="C1" s="363"/>
      <c r="D1" s="363"/>
      <c r="E1" s="363"/>
      <c r="F1" s="363"/>
      <c r="G1" s="364"/>
    </row>
    <row r="2" spans="1:7" ht="15.75" thickBot="1" x14ac:dyDescent="0.3">
      <c r="A2" s="365" t="s">
        <v>1050</v>
      </c>
      <c r="B2" s="366"/>
      <c r="C2" s="366"/>
      <c r="D2" s="366"/>
      <c r="E2" s="366"/>
      <c r="F2" s="367"/>
      <c r="G2" s="368"/>
    </row>
    <row r="3" spans="1:7" ht="30" x14ac:dyDescent="0.25">
      <c r="A3" s="181" t="s">
        <v>360</v>
      </c>
      <c r="B3" s="181" t="s">
        <v>361</v>
      </c>
      <c r="C3" s="181" t="s">
        <v>362</v>
      </c>
      <c r="D3" s="181" t="s">
        <v>363</v>
      </c>
      <c r="E3" s="181" t="s">
        <v>364</v>
      </c>
      <c r="F3" s="189" t="s">
        <v>365</v>
      </c>
      <c r="G3" s="200" t="s">
        <v>1051</v>
      </c>
    </row>
    <row r="4" spans="1:7" ht="27" customHeight="1" x14ac:dyDescent="0.25">
      <c r="A4" s="509" t="s">
        <v>168</v>
      </c>
      <c r="B4" s="196" t="s">
        <v>158</v>
      </c>
      <c r="C4" s="197">
        <v>16</v>
      </c>
      <c r="D4" s="21">
        <v>288</v>
      </c>
      <c r="E4" s="23">
        <v>341</v>
      </c>
      <c r="F4" s="8">
        <v>16</v>
      </c>
      <c r="G4" s="345">
        <f>SUM(F4:F13)</f>
        <v>96.753968253968253</v>
      </c>
    </row>
    <row r="5" spans="1:7" ht="24" customHeight="1" x14ac:dyDescent="0.25">
      <c r="A5" s="510"/>
      <c r="B5" s="196" t="s">
        <v>159</v>
      </c>
      <c r="C5" s="197">
        <v>16</v>
      </c>
      <c r="D5" s="21">
        <v>198</v>
      </c>
      <c r="E5" s="23">
        <v>289.60000000000002</v>
      </c>
      <c r="F5" s="8">
        <v>16</v>
      </c>
      <c r="G5" s="321"/>
    </row>
    <row r="6" spans="1:7" x14ac:dyDescent="0.25">
      <c r="A6" s="404" t="s">
        <v>169</v>
      </c>
      <c r="B6" s="185" t="s">
        <v>160</v>
      </c>
      <c r="C6" s="197">
        <v>2</v>
      </c>
      <c r="D6" s="184">
        <v>126</v>
      </c>
      <c r="E6" s="23">
        <v>79</v>
      </c>
      <c r="F6" s="8">
        <f>+E6/D6*C6</f>
        <v>1.253968253968254</v>
      </c>
      <c r="G6" s="321"/>
    </row>
    <row r="7" spans="1:7" x14ac:dyDescent="0.25">
      <c r="A7" s="405"/>
      <c r="B7" s="185" t="s">
        <v>161</v>
      </c>
      <c r="C7" s="197">
        <v>3</v>
      </c>
      <c r="D7" s="184">
        <v>126</v>
      </c>
      <c r="E7" s="23">
        <v>105</v>
      </c>
      <c r="F7" s="8">
        <f>+E7/D7*C7</f>
        <v>2.5</v>
      </c>
      <c r="G7" s="321"/>
    </row>
    <row r="8" spans="1:7" ht="24" customHeight="1" x14ac:dyDescent="0.25">
      <c r="A8" s="506" t="s">
        <v>170</v>
      </c>
      <c r="B8" s="185" t="s">
        <v>162</v>
      </c>
      <c r="C8" s="198">
        <v>10</v>
      </c>
      <c r="D8" s="199">
        <v>100</v>
      </c>
      <c r="E8" s="23">
        <v>100</v>
      </c>
      <c r="F8" s="8">
        <f t="shared" ref="F8:F13" si="0">+E8/D8*C8</f>
        <v>10</v>
      </c>
      <c r="G8" s="321"/>
    </row>
    <row r="9" spans="1:7" ht="21" customHeight="1" x14ac:dyDescent="0.25">
      <c r="A9" s="508"/>
      <c r="B9" s="185" t="s">
        <v>163</v>
      </c>
      <c r="C9" s="198">
        <v>9</v>
      </c>
      <c r="D9" s="199">
        <v>100</v>
      </c>
      <c r="E9" s="23">
        <v>100</v>
      </c>
      <c r="F9" s="8">
        <f t="shared" si="0"/>
        <v>9</v>
      </c>
      <c r="G9" s="321"/>
    </row>
    <row r="10" spans="1:7" x14ac:dyDescent="0.25">
      <c r="A10" s="191" t="s">
        <v>171</v>
      </c>
      <c r="B10" s="185" t="s">
        <v>164</v>
      </c>
      <c r="C10" s="197">
        <v>2</v>
      </c>
      <c r="D10" s="22">
        <v>16</v>
      </c>
      <c r="E10" s="23">
        <v>0</v>
      </c>
      <c r="F10" s="8">
        <f t="shared" si="0"/>
        <v>0</v>
      </c>
      <c r="G10" s="321"/>
    </row>
    <row r="11" spans="1:7" x14ac:dyDescent="0.25">
      <c r="A11" s="506" t="s">
        <v>172</v>
      </c>
      <c r="B11" s="191" t="s">
        <v>165</v>
      </c>
      <c r="C11" s="197">
        <v>14</v>
      </c>
      <c r="D11" s="199">
        <v>100</v>
      </c>
      <c r="E11" s="23">
        <v>100</v>
      </c>
      <c r="F11" s="8">
        <f t="shared" si="0"/>
        <v>14</v>
      </c>
      <c r="G11" s="321"/>
    </row>
    <row r="12" spans="1:7" x14ac:dyDescent="0.25">
      <c r="A12" s="507"/>
      <c r="B12" s="191" t="s">
        <v>166</v>
      </c>
      <c r="C12" s="197">
        <v>14</v>
      </c>
      <c r="D12" s="199">
        <v>100</v>
      </c>
      <c r="E12" s="23">
        <v>100</v>
      </c>
      <c r="F12" s="8">
        <f t="shared" si="0"/>
        <v>14</v>
      </c>
      <c r="G12" s="321"/>
    </row>
    <row r="13" spans="1:7" ht="15.75" thickBot="1" x14ac:dyDescent="0.3">
      <c r="A13" s="508"/>
      <c r="B13" s="185" t="s">
        <v>167</v>
      </c>
      <c r="C13" s="197">
        <v>14</v>
      </c>
      <c r="D13" s="199">
        <v>100</v>
      </c>
      <c r="E13" s="23">
        <v>100</v>
      </c>
      <c r="F13" s="8">
        <f t="shared" si="0"/>
        <v>14</v>
      </c>
      <c r="G13" s="322"/>
    </row>
    <row r="14" spans="1:7" ht="15.75" thickBot="1" x14ac:dyDescent="0.3">
      <c r="A14" s="362" t="s">
        <v>1049</v>
      </c>
      <c r="B14" s="363"/>
      <c r="C14" s="363"/>
      <c r="D14" s="363"/>
      <c r="E14" s="363"/>
      <c r="F14" s="363"/>
      <c r="G14" s="364"/>
    </row>
    <row r="15" spans="1:7" ht="15.75" thickBot="1" x14ac:dyDescent="0.3">
      <c r="A15" s="365" t="s">
        <v>1052</v>
      </c>
      <c r="B15" s="366"/>
      <c r="C15" s="366"/>
      <c r="D15" s="366"/>
      <c r="E15" s="366"/>
      <c r="F15" s="367"/>
      <c r="G15" s="368"/>
    </row>
    <row r="16" spans="1:7" ht="30" x14ac:dyDescent="0.25">
      <c r="A16" s="181" t="s">
        <v>360</v>
      </c>
      <c r="B16" s="181" t="s">
        <v>361</v>
      </c>
      <c r="C16" s="181" t="s">
        <v>362</v>
      </c>
      <c r="D16" s="181" t="s">
        <v>363</v>
      </c>
      <c r="E16" s="181" t="s">
        <v>364</v>
      </c>
      <c r="F16" s="189" t="s">
        <v>365</v>
      </c>
      <c r="G16" s="200" t="s">
        <v>1053</v>
      </c>
    </row>
    <row r="17" spans="1:7" ht="33.75" x14ac:dyDescent="0.25">
      <c r="A17" s="409" t="s">
        <v>173</v>
      </c>
      <c r="B17" s="185" t="s">
        <v>177</v>
      </c>
      <c r="C17" s="190">
        <v>12.5</v>
      </c>
      <c r="D17" s="189">
        <v>10</v>
      </c>
      <c r="E17" s="189">
        <v>10</v>
      </c>
      <c r="F17" s="189">
        <f>+E17/D17*C17</f>
        <v>12.5</v>
      </c>
      <c r="G17" s="345">
        <f>SUM(F17:F24)</f>
        <v>97</v>
      </c>
    </row>
    <row r="18" spans="1:7" ht="33.75" x14ac:dyDescent="0.25">
      <c r="A18" s="409"/>
      <c r="B18" s="185" t="s">
        <v>178</v>
      </c>
      <c r="C18" s="198">
        <v>12.5</v>
      </c>
      <c r="D18" s="189">
        <v>211</v>
      </c>
      <c r="E18" s="189">
        <v>211</v>
      </c>
      <c r="F18" s="189">
        <f t="shared" ref="F18:F24" si="1">+E18/D18*C18</f>
        <v>12.5</v>
      </c>
      <c r="G18" s="511"/>
    </row>
    <row r="19" spans="1:7" ht="22.5" x14ac:dyDescent="0.25">
      <c r="A19" s="409"/>
      <c r="B19" s="185" t="s">
        <v>179</v>
      </c>
      <c r="C19" s="198">
        <v>12</v>
      </c>
      <c r="D19" s="189">
        <v>830</v>
      </c>
      <c r="E19" s="189">
        <v>830</v>
      </c>
      <c r="F19" s="189">
        <f t="shared" si="1"/>
        <v>12</v>
      </c>
      <c r="G19" s="511"/>
    </row>
    <row r="20" spans="1:7" ht="22.5" x14ac:dyDescent="0.25">
      <c r="A20" s="405"/>
      <c r="B20" s="185" t="s">
        <v>180</v>
      </c>
      <c r="C20" s="198">
        <v>15</v>
      </c>
      <c r="D20" s="189">
        <v>553</v>
      </c>
      <c r="E20" s="189">
        <v>553</v>
      </c>
      <c r="F20" s="189">
        <f t="shared" si="1"/>
        <v>15</v>
      </c>
      <c r="G20" s="511"/>
    </row>
    <row r="21" spans="1:7" x14ac:dyDescent="0.25">
      <c r="A21" s="191" t="s">
        <v>174</v>
      </c>
      <c r="B21" s="185" t="s">
        <v>181</v>
      </c>
      <c r="C21" s="198">
        <v>3</v>
      </c>
      <c r="D21" s="189">
        <v>1</v>
      </c>
      <c r="E21" s="189">
        <v>0</v>
      </c>
      <c r="F21" s="189">
        <f t="shared" si="1"/>
        <v>0</v>
      </c>
      <c r="G21" s="511"/>
    </row>
    <row r="22" spans="1:7" ht="33.75" x14ac:dyDescent="0.25">
      <c r="A22" s="191" t="s">
        <v>175</v>
      </c>
      <c r="B22" s="185" t="s">
        <v>182</v>
      </c>
      <c r="C22" s="198">
        <v>15</v>
      </c>
      <c r="D22" s="189">
        <v>1</v>
      </c>
      <c r="E22" s="189">
        <v>1</v>
      </c>
      <c r="F22" s="189">
        <f t="shared" si="1"/>
        <v>15</v>
      </c>
      <c r="G22" s="511"/>
    </row>
    <row r="23" spans="1:7" ht="22.5" x14ac:dyDescent="0.25">
      <c r="A23" s="506" t="s">
        <v>176</v>
      </c>
      <c r="B23" s="185" t="s">
        <v>183</v>
      </c>
      <c r="C23" s="198">
        <v>15</v>
      </c>
      <c r="D23" s="189">
        <v>1338</v>
      </c>
      <c r="E23" s="189">
        <v>1338</v>
      </c>
      <c r="F23" s="189">
        <f t="shared" si="1"/>
        <v>15</v>
      </c>
      <c r="G23" s="511"/>
    </row>
    <row r="24" spans="1:7" ht="15.75" thickBot="1" x14ac:dyDescent="0.3">
      <c r="A24" s="508"/>
      <c r="B24" s="185" t="s">
        <v>184</v>
      </c>
      <c r="C24" s="198">
        <v>15</v>
      </c>
      <c r="D24" s="189">
        <v>1157</v>
      </c>
      <c r="E24" s="189">
        <v>1157</v>
      </c>
      <c r="F24" s="189">
        <f t="shared" si="1"/>
        <v>15</v>
      </c>
      <c r="G24" s="512"/>
    </row>
    <row r="25" spans="1:7" ht="15.75" thickBot="1" x14ac:dyDescent="0.3">
      <c r="A25" s="362" t="s">
        <v>1049</v>
      </c>
      <c r="B25" s="363"/>
      <c r="C25" s="363"/>
      <c r="D25" s="363"/>
      <c r="E25" s="363"/>
      <c r="F25" s="363"/>
      <c r="G25" s="364"/>
    </row>
    <row r="26" spans="1:7" ht="15.75" thickBot="1" x14ac:dyDescent="0.3">
      <c r="A26" s="365" t="s">
        <v>1054</v>
      </c>
      <c r="B26" s="366"/>
      <c r="C26" s="366"/>
      <c r="D26" s="366"/>
      <c r="E26" s="366"/>
      <c r="F26" s="367"/>
      <c r="G26" s="368"/>
    </row>
    <row r="27" spans="1:7" ht="30" x14ac:dyDescent="0.25">
      <c r="A27" s="181" t="s">
        <v>360</v>
      </c>
      <c r="B27" s="181" t="s">
        <v>361</v>
      </c>
      <c r="C27" s="181" t="s">
        <v>362</v>
      </c>
      <c r="D27" s="181" t="s">
        <v>363</v>
      </c>
      <c r="E27" s="181" t="s">
        <v>364</v>
      </c>
      <c r="F27" s="189" t="s">
        <v>365</v>
      </c>
      <c r="G27" s="200" t="s">
        <v>1055</v>
      </c>
    </row>
    <row r="28" spans="1:7" ht="22.5" x14ac:dyDescent="0.25">
      <c r="A28" s="513" t="s">
        <v>199</v>
      </c>
      <c r="B28" s="191" t="s">
        <v>185</v>
      </c>
      <c r="C28" s="189">
        <v>2</v>
      </c>
      <c r="D28" s="189">
        <v>100</v>
      </c>
      <c r="E28" s="189">
        <v>100</v>
      </c>
      <c r="F28" s="8">
        <f>+E28/D28*C28</f>
        <v>2</v>
      </c>
      <c r="G28" s="386">
        <f>SUM(F28:F37)</f>
        <v>100</v>
      </c>
    </row>
    <row r="29" spans="1:7" ht="22.5" x14ac:dyDescent="0.25">
      <c r="A29" s="513"/>
      <c r="B29" s="194" t="s">
        <v>186</v>
      </c>
      <c r="C29" s="189">
        <v>2</v>
      </c>
      <c r="D29" s="189">
        <v>100</v>
      </c>
      <c r="E29" s="189">
        <v>100</v>
      </c>
      <c r="F29" s="8">
        <f t="shared" ref="F29:F36" si="2">+E29/D29*C29</f>
        <v>2</v>
      </c>
      <c r="G29" s="321"/>
    </row>
    <row r="30" spans="1:7" x14ac:dyDescent="0.25">
      <c r="A30" s="513" t="s">
        <v>195</v>
      </c>
      <c r="B30" s="24" t="s">
        <v>187</v>
      </c>
      <c r="C30" s="189">
        <v>18</v>
      </c>
      <c r="D30" s="189">
        <v>59</v>
      </c>
      <c r="E30" s="189">
        <v>59</v>
      </c>
      <c r="F30" s="8">
        <f t="shared" si="2"/>
        <v>18</v>
      </c>
      <c r="G30" s="321"/>
    </row>
    <row r="31" spans="1:7" x14ac:dyDescent="0.25">
      <c r="A31" s="513"/>
      <c r="B31" s="24" t="s">
        <v>188</v>
      </c>
      <c r="C31" s="189">
        <v>18</v>
      </c>
      <c r="D31" s="189">
        <v>64</v>
      </c>
      <c r="E31" s="189">
        <v>64</v>
      </c>
      <c r="F31" s="8">
        <f t="shared" si="2"/>
        <v>18</v>
      </c>
      <c r="G31" s="321"/>
    </row>
    <row r="32" spans="1:7" x14ac:dyDescent="0.25">
      <c r="A32" s="513" t="s">
        <v>196</v>
      </c>
      <c r="B32" s="24" t="s">
        <v>189</v>
      </c>
      <c r="C32" s="189">
        <v>10</v>
      </c>
      <c r="D32" s="189">
        <v>35</v>
      </c>
      <c r="E32" s="189">
        <v>35</v>
      </c>
      <c r="F32" s="8">
        <f t="shared" si="2"/>
        <v>10</v>
      </c>
      <c r="G32" s="321"/>
    </row>
    <row r="33" spans="1:7" x14ac:dyDescent="0.25">
      <c r="A33" s="513"/>
      <c r="B33" s="24" t="s">
        <v>190</v>
      </c>
      <c r="C33" s="189">
        <v>15</v>
      </c>
      <c r="D33" s="189">
        <v>26</v>
      </c>
      <c r="E33" s="189">
        <v>26</v>
      </c>
      <c r="F33" s="8">
        <f t="shared" si="2"/>
        <v>15</v>
      </c>
      <c r="G33" s="321"/>
    </row>
    <row r="34" spans="1:7" x14ac:dyDescent="0.25">
      <c r="A34" s="514" t="s">
        <v>197</v>
      </c>
      <c r="B34" s="24" t="s">
        <v>191</v>
      </c>
      <c r="C34" s="189">
        <v>15</v>
      </c>
      <c r="D34" s="189">
        <v>6</v>
      </c>
      <c r="E34" s="189">
        <v>6</v>
      </c>
      <c r="F34" s="8">
        <f t="shared" si="2"/>
        <v>15</v>
      </c>
      <c r="G34" s="321"/>
    </row>
    <row r="35" spans="1:7" x14ac:dyDescent="0.25">
      <c r="A35" s="514"/>
      <c r="B35" s="24" t="s">
        <v>192</v>
      </c>
      <c r="C35" s="189"/>
      <c r="D35" s="189">
        <v>0</v>
      </c>
      <c r="E35" s="189">
        <v>0</v>
      </c>
      <c r="F35" s="8">
        <v>0</v>
      </c>
      <c r="G35" s="321"/>
    </row>
    <row r="36" spans="1:7" x14ac:dyDescent="0.25">
      <c r="A36" s="514"/>
      <c r="B36" s="195" t="s">
        <v>193</v>
      </c>
      <c r="C36" s="189">
        <v>20</v>
      </c>
      <c r="D36" s="189">
        <v>11</v>
      </c>
      <c r="E36" s="189">
        <v>11</v>
      </c>
      <c r="F36" s="8">
        <f t="shared" si="2"/>
        <v>20</v>
      </c>
      <c r="G36" s="321"/>
    </row>
    <row r="37" spans="1:7" ht="15.75" thickBot="1" x14ac:dyDescent="0.3">
      <c r="A37" s="191" t="s">
        <v>198</v>
      </c>
      <c r="B37" s="195" t="s">
        <v>194</v>
      </c>
      <c r="C37" s="189"/>
      <c r="D37" s="189">
        <v>0</v>
      </c>
      <c r="E37" s="189">
        <v>0</v>
      </c>
      <c r="F37" s="8">
        <v>0</v>
      </c>
      <c r="G37" s="322"/>
    </row>
    <row r="38" spans="1:7" ht="15.75" thickBot="1" x14ac:dyDescent="0.3">
      <c r="A38" s="362" t="s">
        <v>1049</v>
      </c>
      <c r="B38" s="363"/>
      <c r="C38" s="363"/>
      <c r="D38" s="363"/>
      <c r="E38" s="363"/>
      <c r="F38" s="363"/>
      <c r="G38" s="364"/>
    </row>
    <row r="39" spans="1:7" ht="15.75" thickBot="1" x14ac:dyDescent="0.3">
      <c r="A39" s="365" t="s">
        <v>1056</v>
      </c>
      <c r="B39" s="366"/>
      <c r="C39" s="366"/>
      <c r="D39" s="366"/>
      <c r="E39" s="366"/>
      <c r="F39" s="367"/>
      <c r="G39" s="368"/>
    </row>
    <row r="40" spans="1:7" ht="30" x14ac:dyDescent="0.25">
      <c r="A40" s="181" t="s">
        <v>360</v>
      </c>
      <c r="B40" s="181" t="s">
        <v>361</v>
      </c>
      <c r="C40" s="181" t="s">
        <v>362</v>
      </c>
      <c r="D40" s="181" t="s">
        <v>363</v>
      </c>
      <c r="E40" s="181" t="s">
        <v>364</v>
      </c>
      <c r="F40" s="189" t="s">
        <v>365</v>
      </c>
      <c r="G40" s="200" t="s">
        <v>1057</v>
      </c>
    </row>
    <row r="41" spans="1:7" x14ac:dyDescent="0.25">
      <c r="A41" s="516" t="s">
        <v>205</v>
      </c>
      <c r="B41" s="195" t="s">
        <v>200</v>
      </c>
      <c r="C41" s="189">
        <v>10</v>
      </c>
      <c r="D41" s="189">
        <v>100</v>
      </c>
      <c r="E41" s="189">
        <v>96.23</v>
      </c>
      <c r="F41" s="8">
        <f>+E41/D41*C41</f>
        <v>9.6230000000000011</v>
      </c>
      <c r="G41" s="345">
        <f>SUM(F41:F47)</f>
        <v>95.710999999999999</v>
      </c>
    </row>
    <row r="42" spans="1:7" x14ac:dyDescent="0.25">
      <c r="A42" s="517"/>
      <c r="B42" s="195" t="s">
        <v>201</v>
      </c>
      <c r="C42" s="189">
        <v>10</v>
      </c>
      <c r="D42" s="189">
        <v>100</v>
      </c>
      <c r="E42" s="189">
        <v>97.13</v>
      </c>
      <c r="F42" s="8">
        <f t="shared" ref="F42:F47" si="3">+E42/D42*C42</f>
        <v>9.7129999999999992</v>
      </c>
      <c r="G42" s="321"/>
    </row>
    <row r="43" spans="1:7" x14ac:dyDescent="0.25">
      <c r="A43" s="506" t="s">
        <v>206</v>
      </c>
      <c r="B43" s="195" t="s">
        <v>200</v>
      </c>
      <c r="C43" s="189">
        <v>10</v>
      </c>
      <c r="D43" s="189">
        <v>100</v>
      </c>
      <c r="E43" s="189">
        <v>93.66</v>
      </c>
      <c r="F43" s="8">
        <f t="shared" si="3"/>
        <v>9.3659999999999997</v>
      </c>
      <c r="G43" s="321"/>
    </row>
    <row r="44" spans="1:7" x14ac:dyDescent="0.25">
      <c r="A44" s="507"/>
      <c r="B44" s="195" t="s">
        <v>201</v>
      </c>
      <c r="C44" s="189">
        <v>10</v>
      </c>
      <c r="D44" s="189">
        <v>100</v>
      </c>
      <c r="E44" s="189">
        <v>96.61</v>
      </c>
      <c r="F44" s="8">
        <f t="shared" si="3"/>
        <v>9.6609999999999996</v>
      </c>
      <c r="G44" s="321"/>
    </row>
    <row r="45" spans="1:7" ht="22.5" x14ac:dyDescent="0.25">
      <c r="A45" s="185" t="s">
        <v>207</v>
      </c>
      <c r="B45" s="185" t="s">
        <v>202</v>
      </c>
      <c r="C45" s="189">
        <v>30</v>
      </c>
      <c r="D45" s="189">
        <v>100</v>
      </c>
      <c r="E45" s="189">
        <v>113</v>
      </c>
      <c r="F45" s="8">
        <v>30</v>
      </c>
      <c r="G45" s="321"/>
    </row>
    <row r="46" spans="1:7" ht="56.25" x14ac:dyDescent="0.25">
      <c r="A46" s="186" t="s">
        <v>208</v>
      </c>
      <c r="B46" s="185" t="s">
        <v>203</v>
      </c>
      <c r="C46" s="189">
        <v>20</v>
      </c>
      <c r="D46" s="189">
        <v>100</v>
      </c>
      <c r="E46" s="189">
        <v>86.74</v>
      </c>
      <c r="F46" s="8">
        <f t="shared" si="3"/>
        <v>17.347999999999999</v>
      </c>
      <c r="G46" s="321"/>
    </row>
    <row r="47" spans="1:7" ht="15.75" thickBot="1" x14ac:dyDescent="0.3">
      <c r="A47" s="187" t="s">
        <v>209</v>
      </c>
      <c r="B47" s="185" t="s">
        <v>204</v>
      </c>
      <c r="C47" s="189">
        <v>10</v>
      </c>
      <c r="D47" s="189">
        <v>100</v>
      </c>
      <c r="E47" s="189">
        <v>100</v>
      </c>
      <c r="F47" s="8">
        <f t="shared" si="3"/>
        <v>10</v>
      </c>
      <c r="G47" s="322"/>
    </row>
    <row r="48" spans="1:7" ht="15.75" thickBot="1" x14ac:dyDescent="0.3">
      <c r="A48" s="362" t="s">
        <v>1049</v>
      </c>
      <c r="B48" s="363"/>
      <c r="C48" s="363"/>
      <c r="D48" s="363"/>
      <c r="E48" s="363"/>
      <c r="F48" s="363"/>
      <c r="G48" s="364"/>
    </row>
    <row r="49" spans="1:7" ht="15.75" thickBot="1" x14ac:dyDescent="0.3">
      <c r="A49" s="365" t="s">
        <v>1058</v>
      </c>
      <c r="B49" s="366"/>
      <c r="C49" s="366"/>
      <c r="D49" s="366"/>
      <c r="E49" s="366"/>
      <c r="F49" s="367"/>
      <c r="G49" s="368"/>
    </row>
    <row r="50" spans="1:7" ht="30" x14ac:dyDescent="0.25">
      <c r="A50" s="181" t="s">
        <v>360</v>
      </c>
      <c r="B50" s="181" t="s">
        <v>361</v>
      </c>
      <c r="C50" s="181" t="s">
        <v>362</v>
      </c>
      <c r="D50" s="181" t="s">
        <v>363</v>
      </c>
      <c r="E50" s="181" t="s">
        <v>364</v>
      </c>
      <c r="F50" s="189" t="s">
        <v>365</v>
      </c>
      <c r="G50" s="200" t="s">
        <v>1059</v>
      </c>
    </row>
    <row r="51" spans="1:7" x14ac:dyDescent="0.25">
      <c r="A51" s="193" t="s">
        <v>250</v>
      </c>
      <c r="B51" s="193" t="s">
        <v>210</v>
      </c>
      <c r="C51" s="183">
        <v>1</v>
      </c>
      <c r="D51" s="189">
        <v>1</v>
      </c>
      <c r="E51" s="189">
        <v>0</v>
      </c>
      <c r="F51" s="188">
        <v>0</v>
      </c>
      <c r="G51" s="519">
        <f>SUM(F51:F81)</f>
        <v>98.548387096774135</v>
      </c>
    </row>
    <row r="52" spans="1:7" x14ac:dyDescent="0.25">
      <c r="A52" s="26" t="s">
        <v>251</v>
      </c>
      <c r="B52" s="193" t="s">
        <v>211</v>
      </c>
      <c r="C52" s="183">
        <v>5</v>
      </c>
      <c r="D52" s="189">
        <v>92</v>
      </c>
      <c r="E52" s="189">
        <v>92</v>
      </c>
      <c r="F52" s="188">
        <v>5</v>
      </c>
      <c r="G52" s="520"/>
    </row>
    <row r="53" spans="1:7" ht="22.5" x14ac:dyDescent="0.25">
      <c r="A53" s="518" t="s">
        <v>252</v>
      </c>
      <c r="B53" s="193" t="s">
        <v>212</v>
      </c>
      <c r="C53" s="183">
        <v>3.2258064516128999</v>
      </c>
      <c r="D53" s="189">
        <v>184</v>
      </c>
      <c r="E53" s="189">
        <v>184</v>
      </c>
      <c r="F53" s="188">
        <v>3.2258064516128995</v>
      </c>
      <c r="G53" s="520"/>
    </row>
    <row r="54" spans="1:7" ht="22.5" x14ac:dyDescent="0.25">
      <c r="A54" s="518"/>
      <c r="B54" s="193" t="s">
        <v>213</v>
      </c>
      <c r="C54" s="183">
        <v>3.2258064516128999</v>
      </c>
      <c r="D54" s="189">
        <v>100</v>
      </c>
      <c r="E54" s="189">
        <v>100</v>
      </c>
      <c r="F54" s="188">
        <v>3.225806451612903</v>
      </c>
      <c r="G54" s="520"/>
    </row>
    <row r="55" spans="1:7" ht="22.5" x14ac:dyDescent="0.25">
      <c r="A55" s="518"/>
      <c r="B55" s="193" t="s">
        <v>214</v>
      </c>
      <c r="C55" s="183">
        <v>3.2258064516128999</v>
      </c>
      <c r="D55" s="189">
        <v>5102</v>
      </c>
      <c r="E55" s="189">
        <v>5102</v>
      </c>
      <c r="F55" s="188">
        <v>3.225806451612903</v>
      </c>
      <c r="G55" s="520"/>
    </row>
    <row r="56" spans="1:7" ht="22.5" x14ac:dyDescent="0.25">
      <c r="A56" s="518" t="s">
        <v>241</v>
      </c>
      <c r="B56" s="193" t="s">
        <v>215</v>
      </c>
      <c r="C56" s="183">
        <v>3.2258064516128999</v>
      </c>
      <c r="D56" s="189">
        <v>191</v>
      </c>
      <c r="E56" s="189">
        <v>191</v>
      </c>
      <c r="F56" s="188">
        <v>3.225806451612903</v>
      </c>
      <c r="G56" s="520"/>
    </row>
    <row r="57" spans="1:7" ht="22.5" x14ac:dyDescent="0.25">
      <c r="A57" s="518"/>
      <c r="B57" s="193" t="s">
        <v>216</v>
      </c>
      <c r="C57" s="183">
        <v>3.2258064516128999</v>
      </c>
      <c r="D57" s="189">
        <v>130</v>
      </c>
      <c r="E57" s="189">
        <v>130</v>
      </c>
      <c r="F57" s="188">
        <v>3.225806451612903</v>
      </c>
      <c r="G57" s="520"/>
    </row>
    <row r="58" spans="1:7" ht="22.5" x14ac:dyDescent="0.25">
      <c r="A58" s="518"/>
      <c r="B58" s="193" t="s">
        <v>217</v>
      </c>
      <c r="C58" s="183">
        <v>3.2258064516128999</v>
      </c>
      <c r="D58" s="189">
        <v>698</v>
      </c>
      <c r="E58" s="189">
        <v>698</v>
      </c>
      <c r="F58" s="188">
        <v>3.225806451612903</v>
      </c>
      <c r="G58" s="520"/>
    </row>
    <row r="59" spans="1:7" ht="22.5" x14ac:dyDescent="0.25">
      <c r="A59" s="518"/>
      <c r="B59" s="193" t="s">
        <v>218</v>
      </c>
      <c r="C59" s="183">
        <v>3.2258064516128999</v>
      </c>
      <c r="D59" s="189">
        <v>2951</v>
      </c>
      <c r="E59" s="189">
        <v>2951</v>
      </c>
      <c r="F59" s="188">
        <v>3.225806451612903</v>
      </c>
      <c r="G59" s="520"/>
    </row>
    <row r="60" spans="1:7" x14ac:dyDescent="0.25">
      <c r="A60" s="518" t="s">
        <v>242</v>
      </c>
      <c r="B60" s="193" t="s">
        <v>219</v>
      </c>
      <c r="C60" s="183">
        <v>3.2258064516128999</v>
      </c>
      <c r="D60" s="189">
        <v>1916</v>
      </c>
      <c r="E60" s="189">
        <v>1916</v>
      </c>
      <c r="F60" s="188">
        <v>3.225806451612903</v>
      </c>
      <c r="G60" s="520"/>
    </row>
    <row r="61" spans="1:7" x14ac:dyDescent="0.25">
      <c r="A61" s="518"/>
      <c r="B61" s="193" t="s">
        <v>220</v>
      </c>
      <c r="C61" s="183">
        <v>3.2258064516128999</v>
      </c>
      <c r="D61" s="189">
        <v>172</v>
      </c>
      <c r="E61" s="189">
        <v>172</v>
      </c>
      <c r="F61" s="188">
        <v>3.225806451612903</v>
      </c>
      <c r="G61" s="520"/>
    </row>
    <row r="62" spans="1:7" x14ac:dyDescent="0.25">
      <c r="A62" s="518"/>
      <c r="B62" s="193" t="s">
        <v>221</v>
      </c>
      <c r="C62" s="183">
        <v>3.2258064516128999</v>
      </c>
      <c r="D62" s="189">
        <v>739</v>
      </c>
      <c r="E62" s="189">
        <v>739</v>
      </c>
      <c r="F62" s="188">
        <v>3.225806451612903</v>
      </c>
      <c r="G62" s="520"/>
    </row>
    <row r="63" spans="1:7" x14ac:dyDescent="0.25">
      <c r="A63" s="518"/>
      <c r="B63" s="193" t="s">
        <v>222</v>
      </c>
      <c r="C63" s="183">
        <v>3.2258064516128999</v>
      </c>
      <c r="D63" s="189">
        <v>32</v>
      </c>
      <c r="E63" s="189">
        <v>32</v>
      </c>
      <c r="F63" s="188">
        <v>3.225806451612903</v>
      </c>
      <c r="G63" s="520"/>
    </row>
    <row r="64" spans="1:7" ht="22.5" x14ac:dyDescent="0.25">
      <c r="A64" s="518"/>
      <c r="B64" s="193" t="s">
        <v>223</v>
      </c>
      <c r="C64" s="183">
        <v>3.2258064516128999</v>
      </c>
      <c r="D64" s="189">
        <v>105</v>
      </c>
      <c r="E64" s="189">
        <v>105</v>
      </c>
      <c r="F64" s="188">
        <v>3.225806451612903</v>
      </c>
      <c r="G64" s="520"/>
    </row>
    <row r="65" spans="1:7" ht="22.5" x14ac:dyDescent="0.25">
      <c r="A65" s="518" t="s">
        <v>243</v>
      </c>
      <c r="B65" s="193" t="s">
        <v>224</v>
      </c>
      <c r="C65" s="183">
        <v>3.2258064516128999</v>
      </c>
      <c r="D65" s="189">
        <v>100</v>
      </c>
      <c r="E65" s="189">
        <v>59</v>
      </c>
      <c r="F65" s="188">
        <v>3.225806451612903</v>
      </c>
      <c r="G65" s="520"/>
    </row>
    <row r="66" spans="1:7" ht="22.5" x14ac:dyDescent="0.25">
      <c r="A66" s="518"/>
      <c r="B66" s="193" t="s">
        <v>225</v>
      </c>
      <c r="C66" s="183">
        <v>3.2258064516128999</v>
      </c>
      <c r="D66" s="189">
        <v>100</v>
      </c>
      <c r="E66" s="189">
        <v>57</v>
      </c>
      <c r="F66" s="188">
        <v>3.225806451612903</v>
      </c>
      <c r="G66" s="520"/>
    </row>
    <row r="67" spans="1:7" ht="22.5" x14ac:dyDescent="0.25">
      <c r="A67" s="193" t="s">
        <v>244</v>
      </c>
      <c r="B67" s="193" t="s">
        <v>226</v>
      </c>
      <c r="C67" s="183">
        <v>3.2258064516128999</v>
      </c>
      <c r="D67" s="189">
        <v>153</v>
      </c>
      <c r="E67" s="189">
        <v>153</v>
      </c>
      <c r="F67" s="188">
        <v>3.225806451612903</v>
      </c>
      <c r="G67" s="520"/>
    </row>
    <row r="68" spans="1:7" x14ac:dyDescent="0.25">
      <c r="A68" s="518" t="s">
        <v>245</v>
      </c>
      <c r="B68" s="193" t="s">
        <v>227</v>
      </c>
      <c r="C68" s="183">
        <v>3.2258064516128999</v>
      </c>
      <c r="D68" s="189">
        <v>3195</v>
      </c>
      <c r="E68" s="189">
        <v>3195</v>
      </c>
      <c r="F68" s="188">
        <v>3.225806451612903</v>
      </c>
      <c r="G68" s="520"/>
    </row>
    <row r="69" spans="1:7" x14ac:dyDescent="0.25">
      <c r="A69" s="518"/>
      <c r="B69" s="193" t="s">
        <v>228</v>
      </c>
      <c r="C69" s="183">
        <v>3.2258064516128999</v>
      </c>
      <c r="D69" s="189">
        <v>3729</v>
      </c>
      <c r="E69" s="189">
        <v>3729</v>
      </c>
      <c r="F69" s="188">
        <v>3.225806451612903</v>
      </c>
      <c r="G69" s="520"/>
    </row>
    <row r="70" spans="1:7" x14ac:dyDescent="0.25">
      <c r="A70" s="518" t="s">
        <v>246</v>
      </c>
      <c r="B70" s="193" t="s">
        <v>229</v>
      </c>
      <c r="C70" s="183">
        <v>3.2258064516128999</v>
      </c>
      <c r="D70" s="189">
        <v>3689</v>
      </c>
      <c r="E70" s="189">
        <v>3689</v>
      </c>
      <c r="F70" s="188">
        <v>3.225806451612903</v>
      </c>
      <c r="G70" s="520"/>
    </row>
    <row r="71" spans="1:7" x14ac:dyDescent="0.25">
      <c r="A71" s="518"/>
      <c r="B71" s="193" t="s">
        <v>230</v>
      </c>
      <c r="C71" s="183">
        <v>3.2258064516128999</v>
      </c>
      <c r="D71" s="189">
        <v>841</v>
      </c>
      <c r="E71" s="189">
        <v>841</v>
      </c>
      <c r="F71" s="188">
        <v>3.225806451612903</v>
      </c>
      <c r="G71" s="520"/>
    </row>
    <row r="72" spans="1:7" ht="22.5" x14ac:dyDescent="0.25">
      <c r="A72" s="193" t="s">
        <v>247</v>
      </c>
      <c r="B72" s="193" t="s">
        <v>231</v>
      </c>
      <c r="C72" s="183">
        <v>3.2258064516128999</v>
      </c>
      <c r="D72" s="189">
        <v>13</v>
      </c>
      <c r="E72" s="189">
        <v>13</v>
      </c>
      <c r="F72" s="188">
        <v>3.225806451612903</v>
      </c>
      <c r="G72" s="520"/>
    </row>
    <row r="73" spans="1:7" ht="22.5" x14ac:dyDescent="0.25">
      <c r="A73" s="193" t="s">
        <v>248</v>
      </c>
      <c r="B73" s="193" t="s">
        <v>232</v>
      </c>
      <c r="C73" s="183">
        <v>3.2258064516128999</v>
      </c>
      <c r="D73" s="189">
        <v>8</v>
      </c>
      <c r="E73" s="189">
        <v>8</v>
      </c>
      <c r="F73" s="188">
        <v>3.225806451612903</v>
      </c>
      <c r="G73" s="520"/>
    </row>
    <row r="74" spans="1:7" x14ac:dyDescent="0.25">
      <c r="A74" s="515" t="s">
        <v>249</v>
      </c>
      <c r="B74" s="24" t="s">
        <v>233</v>
      </c>
      <c r="C74" s="183">
        <v>3.2258064516128999</v>
      </c>
      <c r="D74" s="189">
        <v>6350</v>
      </c>
      <c r="E74" s="189">
        <v>6350</v>
      </c>
      <c r="F74" s="188">
        <v>3.225806451612903</v>
      </c>
      <c r="G74" s="520"/>
    </row>
    <row r="75" spans="1:7" x14ac:dyDescent="0.25">
      <c r="A75" s="515"/>
      <c r="B75" s="24" t="s">
        <v>234</v>
      </c>
      <c r="C75" s="183">
        <v>3.2258064516128999</v>
      </c>
      <c r="D75" s="189">
        <v>4881</v>
      </c>
      <c r="E75" s="189">
        <v>4881</v>
      </c>
      <c r="F75" s="188">
        <v>3.225806451612903</v>
      </c>
      <c r="G75" s="520"/>
    </row>
    <row r="76" spans="1:7" x14ac:dyDescent="0.25">
      <c r="A76" s="515"/>
      <c r="B76" s="24" t="s">
        <v>235</v>
      </c>
      <c r="C76" s="183">
        <v>3.2258064516128999</v>
      </c>
      <c r="D76" s="189">
        <v>2228</v>
      </c>
      <c r="E76" s="189">
        <v>2228</v>
      </c>
      <c r="F76" s="188">
        <v>3.225806451612903</v>
      </c>
      <c r="G76" s="520"/>
    </row>
    <row r="77" spans="1:7" x14ac:dyDescent="0.25">
      <c r="A77" s="515"/>
      <c r="B77" s="24" t="s">
        <v>236</v>
      </c>
      <c r="C77" s="183">
        <v>3.2258064516128999</v>
      </c>
      <c r="D77" s="189">
        <v>3263</v>
      </c>
      <c r="E77" s="189">
        <v>3263</v>
      </c>
      <c r="F77" s="188">
        <v>3.225806451612903</v>
      </c>
      <c r="G77" s="520"/>
    </row>
    <row r="78" spans="1:7" ht="22.5" x14ac:dyDescent="0.25">
      <c r="A78" s="515"/>
      <c r="B78" s="194" t="s">
        <v>237</v>
      </c>
      <c r="C78" s="183">
        <v>3.2258064516128999</v>
      </c>
      <c r="D78" s="189">
        <v>4068</v>
      </c>
      <c r="E78" s="189">
        <v>4068</v>
      </c>
      <c r="F78" s="188">
        <v>3.225806451612903</v>
      </c>
      <c r="G78" s="520"/>
    </row>
    <row r="79" spans="1:7" ht="22.5" x14ac:dyDescent="0.25">
      <c r="A79" s="515"/>
      <c r="B79" s="194" t="s">
        <v>238</v>
      </c>
      <c r="C79" s="183">
        <v>3.2258064516128999</v>
      </c>
      <c r="D79" s="189">
        <v>650</v>
      </c>
      <c r="E79" s="189">
        <v>650</v>
      </c>
      <c r="F79" s="188">
        <v>3.225806451612903</v>
      </c>
      <c r="G79" s="520"/>
    </row>
    <row r="80" spans="1:7" ht="22.5" x14ac:dyDescent="0.25">
      <c r="A80" s="515"/>
      <c r="B80" s="194" t="s">
        <v>239</v>
      </c>
      <c r="C80" s="183">
        <v>3.2258064516128999</v>
      </c>
      <c r="D80" s="189">
        <v>627</v>
      </c>
      <c r="E80" s="189">
        <v>627</v>
      </c>
      <c r="F80" s="188">
        <v>3.225806451612903</v>
      </c>
      <c r="G80" s="520"/>
    </row>
    <row r="81" spans="1:7" ht="23.25" thickBot="1" x14ac:dyDescent="0.3">
      <c r="A81" s="515"/>
      <c r="B81" s="194" t="s">
        <v>240</v>
      </c>
      <c r="C81" s="183">
        <v>3.2258064516128999</v>
      </c>
      <c r="D81" s="189">
        <v>1561</v>
      </c>
      <c r="E81" s="189">
        <v>1561</v>
      </c>
      <c r="F81" s="188">
        <v>3.225806451612903</v>
      </c>
      <c r="G81" s="521"/>
    </row>
    <row r="82" spans="1:7" ht="15.75" thickBot="1" x14ac:dyDescent="0.3">
      <c r="A82" s="362" t="s">
        <v>1049</v>
      </c>
      <c r="B82" s="363"/>
      <c r="C82" s="363"/>
      <c r="D82" s="363"/>
      <c r="E82" s="363"/>
      <c r="F82" s="363"/>
      <c r="G82" s="364"/>
    </row>
    <row r="83" spans="1:7" ht="15.75" thickBot="1" x14ac:dyDescent="0.3">
      <c r="A83" s="365" t="s">
        <v>1060</v>
      </c>
      <c r="B83" s="366"/>
      <c r="C83" s="366"/>
      <c r="D83" s="366"/>
      <c r="E83" s="366"/>
      <c r="F83" s="367"/>
      <c r="G83" s="368"/>
    </row>
    <row r="84" spans="1:7" ht="30" x14ac:dyDescent="0.25">
      <c r="A84" s="181" t="s">
        <v>360</v>
      </c>
      <c r="B84" s="181" t="s">
        <v>361</v>
      </c>
      <c r="C84" s="181" t="s">
        <v>362</v>
      </c>
      <c r="D84" s="181" t="s">
        <v>363</v>
      </c>
      <c r="E84" s="181" t="s">
        <v>364</v>
      </c>
      <c r="F84" s="189" t="s">
        <v>365</v>
      </c>
      <c r="G84" s="200" t="s">
        <v>1061</v>
      </c>
    </row>
    <row r="85" spans="1:7" ht="33.75" x14ac:dyDescent="0.25">
      <c r="A85" s="185" t="s">
        <v>266</v>
      </c>
      <c r="B85" s="185" t="s">
        <v>253</v>
      </c>
      <c r="C85" s="189">
        <v>15</v>
      </c>
      <c r="D85" s="189">
        <v>1</v>
      </c>
      <c r="E85" s="189">
        <v>1</v>
      </c>
      <c r="F85" s="189">
        <f>+E85/D85*C85</f>
        <v>15</v>
      </c>
      <c r="G85" s="386">
        <f>SUM(F85:F97)</f>
        <v>94.24</v>
      </c>
    </row>
    <row r="86" spans="1:7" ht="22.5" x14ac:dyDescent="0.25">
      <c r="A86" s="404" t="s">
        <v>267</v>
      </c>
      <c r="B86" s="185" t="s">
        <v>254</v>
      </c>
      <c r="C86" s="189">
        <v>8</v>
      </c>
      <c r="D86" s="189">
        <v>40</v>
      </c>
      <c r="E86" s="189">
        <v>45</v>
      </c>
      <c r="F86" s="189">
        <v>8</v>
      </c>
      <c r="G86" s="321"/>
    </row>
    <row r="87" spans="1:7" ht="35.25" customHeight="1" x14ac:dyDescent="0.25">
      <c r="A87" s="409"/>
      <c r="B87" s="185" t="s">
        <v>255</v>
      </c>
      <c r="C87" s="189">
        <v>15</v>
      </c>
      <c r="D87" s="189">
        <v>40</v>
      </c>
      <c r="E87" s="189">
        <v>40</v>
      </c>
      <c r="F87" s="189">
        <f>+E87/D87*C87</f>
        <v>15</v>
      </c>
      <c r="G87" s="321"/>
    </row>
    <row r="88" spans="1:7" ht="29.25" customHeight="1" x14ac:dyDescent="0.25">
      <c r="A88" s="409"/>
      <c r="B88" s="185" t="s">
        <v>256</v>
      </c>
      <c r="C88" s="189">
        <v>15</v>
      </c>
      <c r="D88" s="189">
        <v>1731</v>
      </c>
      <c r="E88" s="189">
        <v>1731</v>
      </c>
      <c r="F88" s="189">
        <f t="shared" ref="F88:F97" si="4">+E88/D88*C88</f>
        <v>15</v>
      </c>
      <c r="G88" s="321"/>
    </row>
    <row r="89" spans="1:7" ht="22.5" x14ac:dyDescent="0.25">
      <c r="A89" s="409"/>
      <c r="B89" s="185" t="s">
        <v>257</v>
      </c>
      <c r="C89" s="189"/>
      <c r="D89" s="189"/>
      <c r="E89" s="189"/>
      <c r="F89" s="189"/>
      <c r="G89" s="321"/>
    </row>
    <row r="90" spans="1:7" ht="22.5" x14ac:dyDescent="0.25">
      <c r="A90" s="405"/>
      <c r="B90" s="185" t="s">
        <v>258</v>
      </c>
      <c r="C90" s="189">
        <v>6</v>
      </c>
      <c r="D90" s="189">
        <v>4</v>
      </c>
      <c r="E90" s="189">
        <v>4</v>
      </c>
      <c r="F90" s="189">
        <f t="shared" si="4"/>
        <v>6</v>
      </c>
      <c r="G90" s="321"/>
    </row>
    <row r="91" spans="1:7" ht="30" customHeight="1" x14ac:dyDescent="0.25">
      <c r="A91" s="187" t="s">
        <v>268</v>
      </c>
      <c r="B91" s="185" t="s">
        <v>259</v>
      </c>
      <c r="C91" s="189">
        <v>6</v>
      </c>
      <c r="D91" s="189">
        <v>2</v>
      </c>
      <c r="E91" s="189">
        <v>1</v>
      </c>
      <c r="F91" s="189">
        <f t="shared" si="4"/>
        <v>3</v>
      </c>
      <c r="G91" s="321"/>
    </row>
    <row r="92" spans="1:7" ht="22.5" x14ac:dyDescent="0.25">
      <c r="A92" s="185" t="s">
        <v>269</v>
      </c>
      <c r="B92" s="185" t="s">
        <v>260</v>
      </c>
      <c r="C92" s="189">
        <v>6</v>
      </c>
      <c r="D92" s="189">
        <v>100</v>
      </c>
      <c r="E92" s="189">
        <v>100</v>
      </c>
      <c r="F92" s="189">
        <f t="shared" si="4"/>
        <v>6</v>
      </c>
      <c r="G92" s="321"/>
    </row>
    <row r="93" spans="1:7" x14ac:dyDescent="0.25">
      <c r="A93" s="404" t="s">
        <v>270</v>
      </c>
      <c r="B93" s="185" t="s">
        <v>261</v>
      </c>
      <c r="C93" s="189">
        <v>6</v>
      </c>
      <c r="D93" s="189">
        <v>100</v>
      </c>
      <c r="E93" s="189">
        <v>100</v>
      </c>
      <c r="F93" s="189">
        <f t="shared" si="4"/>
        <v>6</v>
      </c>
      <c r="G93" s="321"/>
    </row>
    <row r="94" spans="1:7" x14ac:dyDescent="0.25">
      <c r="A94" s="405"/>
      <c r="B94" s="185" t="s">
        <v>262</v>
      </c>
      <c r="C94" s="189">
        <v>6</v>
      </c>
      <c r="D94" s="189">
        <v>100</v>
      </c>
      <c r="E94" s="189">
        <v>100</v>
      </c>
      <c r="F94" s="189">
        <f t="shared" si="4"/>
        <v>6</v>
      </c>
      <c r="G94" s="321"/>
    </row>
    <row r="95" spans="1:7" x14ac:dyDescent="0.25">
      <c r="A95" s="506" t="s">
        <v>271</v>
      </c>
      <c r="B95" s="185" t="s">
        <v>263</v>
      </c>
      <c r="C95" s="189">
        <v>6</v>
      </c>
      <c r="D95" s="189">
        <v>100</v>
      </c>
      <c r="E95" s="103">
        <v>54</v>
      </c>
      <c r="F95" s="189">
        <f t="shared" si="4"/>
        <v>3.24</v>
      </c>
      <c r="G95" s="321"/>
    </row>
    <row r="96" spans="1:7" ht="22.5" x14ac:dyDescent="0.25">
      <c r="A96" s="507"/>
      <c r="B96" s="185" t="s">
        <v>264</v>
      </c>
      <c r="C96" s="189">
        <v>6</v>
      </c>
      <c r="D96" s="189">
        <v>100</v>
      </c>
      <c r="E96" s="189">
        <v>100</v>
      </c>
      <c r="F96" s="189">
        <f t="shared" si="4"/>
        <v>6</v>
      </c>
      <c r="G96" s="321"/>
    </row>
    <row r="97" spans="1:7" ht="30.75" customHeight="1" thickBot="1" x14ac:dyDescent="0.3">
      <c r="A97" s="507"/>
      <c r="B97" s="185" t="s">
        <v>265</v>
      </c>
      <c r="C97" s="189">
        <v>5</v>
      </c>
      <c r="D97" s="189">
        <v>100</v>
      </c>
      <c r="E97" s="189">
        <v>100</v>
      </c>
      <c r="F97" s="189">
        <f t="shared" si="4"/>
        <v>5</v>
      </c>
      <c r="G97" s="322"/>
    </row>
    <row r="98" spans="1:7" ht="15.75" thickBot="1" x14ac:dyDescent="0.3">
      <c r="A98" s="362" t="s">
        <v>1049</v>
      </c>
      <c r="B98" s="363"/>
      <c r="C98" s="363"/>
      <c r="D98" s="363"/>
      <c r="E98" s="363"/>
      <c r="F98" s="363"/>
      <c r="G98" s="364"/>
    </row>
    <row r="99" spans="1:7" ht="15.75" thickBot="1" x14ac:dyDescent="0.3">
      <c r="A99" s="365" t="s">
        <v>1062</v>
      </c>
      <c r="B99" s="366"/>
      <c r="C99" s="366"/>
      <c r="D99" s="366"/>
      <c r="E99" s="366"/>
      <c r="F99" s="367"/>
      <c r="G99" s="368"/>
    </row>
    <row r="100" spans="1:7" ht="30" x14ac:dyDescent="0.25">
      <c r="A100" s="181" t="s">
        <v>360</v>
      </c>
      <c r="B100" s="181" t="s">
        <v>361</v>
      </c>
      <c r="C100" s="181" t="s">
        <v>362</v>
      </c>
      <c r="D100" s="181" t="s">
        <v>363</v>
      </c>
      <c r="E100" s="181" t="s">
        <v>364</v>
      </c>
      <c r="F100" s="189" t="s">
        <v>365</v>
      </c>
      <c r="G100" s="200" t="s">
        <v>1064</v>
      </c>
    </row>
    <row r="101" spans="1:7" ht="33.75" x14ac:dyDescent="0.25">
      <c r="A101" s="185" t="s">
        <v>293</v>
      </c>
      <c r="B101" s="185" t="s">
        <v>285</v>
      </c>
      <c r="C101" s="189">
        <v>7</v>
      </c>
      <c r="D101" s="189">
        <v>10</v>
      </c>
      <c r="E101" s="189">
        <v>9</v>
      </c>
      <c r="F101" s="189">
        <f>+E101/D101*C101</f>
        <v>6.3</v>
      </c>
      <c r="G101" s="386">
        <f>SUM(F101:F114)</f>
        <v>98.82</v>
      </c>
    </row>
    <row r="102" spans="1:7" ht="22.5" x14ac:dyDescent="0.25">
      <c r="A102" s="185" t="s">
        <v>272</v>
      </c>
      <c r="B102" s="185" t="s">
        <v>273</v>
      </c>
      <c r="C102" s="189">
        <v>7</v>
      </c>
      <c r="D102" s="189">
        <v>3</v>
      </c>
      <c r="E102" s="189">
        <v>9</v>
      </c>
      <c r="F102" s="189">
        <v>7</v>
      </c>
      <c r="G102" s="321"/>
    </row>
    <row r="103" spans="1:7" x14ac:dyDescent="0.25">
      <c r="A103" s="404" t="s">
        <v>274</v>
      </c>
      <c r="B103" s="185" t="s">
        <v>275</v>
      </c>
      <c r="C103" s="189">
        <v>3</v>
      </c>
      <c r="D103" s="189">
        <v>1</v>
      </c>
      <c r="E103" s="189">
        <v>1</v>
      </c>
      <c r="F103" s="189">
        <v>3</v>
      </c>
      <c r="G103" s="321"/>
    </row>
    <row r="104" spans="1:7" x14ac:dyDescent="0.25">
      <c r="A104" s="405"/>
      <c r="B104" s="185" t="s">
        <v>276</v>
      </c>
      <c r="C104" s="189">
        <v>10</v>
      </c>
      <c r="D104" s="189">
        <v>1</v>
      </c>
      <c r="E104" s="189">
        <v>1</v>
      </c>
      <c r="F104" s="189">
        <v>10</v>
      </c>
      <c r="G104" s="321"/>
    </row>
    <row r="105" spans="1:7" x14ac:dyDescent="0.25">
      <c r="A105" s="404" t="s">
        <v>277</v>
      </c>
      <c r="B105" s="185" t="s">
        <v>278</v>
      </c>
      <c r="C105" s="189">
        <v>12</v>
      </c>
      <c r="D105" s="189">
        <v>4312</v>
      </c>
      <c r="E105" s="189">
        <v>4312</v>
      </c>
      <c r="F105" s="189">
        <v>12</v>
      </c>
      <c r="G105" s="321"/>
    </row>
    <row r="106" spans="1:7" ht="22.5" x14ac:dyDescent="0.25">
      <c r="A106" s="409"/>
      <c r="B106" s="185" t="s">
        <v>279</v>
      </c>
      <c r="C106" s="189">
        <v>12</v>
      </c>
      <c r="D106" s="189">
        <v>2557</v>
      </c>
      <c r="E106" s="189">
        <v>2557</v>
      </c>
      <c r="F106" s="189">
        <v>12</v>
      </c>
      <c r="G106" s="321"/>
    </row>
    <row r="107" spans="1:7" ht="22.5" x14ac:dyDescent="0.25">
      <c r="A107" s="409"/>
      <c r="B107" s="185" t="s">
        <v>280</v>
      </c>
      <c r="C107" s="189">
        <v>8</v>
      </c>
      <c r="D107" s="189">
        <v>2143</v>
      </c>
      <c r="E107" s="189">
        <v>2143</v>
      </c>
      <c r="F107" s="189">
        <v>8</v>
      </c>
      <c r="G107" s="321"/>
    </row>
    <row r="108" spans="1:7" ht="22.5" x14ac:dyDescent="0.25">
      <c r="A108" s="405"/>
      <c r="B108" s="185" t="s">
        <v>281</v>
      </c>
      <c r="C108" s="189"/>
      <c r="D108" s="189"/>
      <c r="E108" s="189"/>
      <c r="F108" s="189"/>
      <c r="G108" s="321"/>
    </row>
    <row r="109" spans="1:7" ht="45" x14ac:dyDescent="0.25">
      <c r="A109" s="185" t="s">
        <v>282</v>
      </c>
      <c r="B109" s="185" t="s">
        <v>283</v>
      </c>
      <c r="C109" s="189">
        <v>5</v>
      </c>
      <c r="D109" s="189">
        <v>6</v>
      </c>
      <c r="E109" s="189">
        <v>6</v>
      </c>
      <c r="F109" s="189">
        <v>5</v>
      </c>
      <c r="G109" s="321"/>
    </row>
    <row r="110" spans="1:7" x14ac:dyDescent="0.25">
      <c r="A110" s="404" t="s">
        <v>284</v>
      </c>
      <c r="B110" s="185" t="s">
        <v>285</v>
      </c>
      <c r="C110" s="189">
        <v>10</v>
      </c>
      <c r="D110" s="189">
        <v>27</v>
      </c>
      <c r="E110" s="189">
        <v>27</v>
      </c>
      <c r="F110" s="189">
        <v>10</v>
      </c>
      <c r="G110" s="321"/>
    </row>
    <row r="111" spans="1:7" x14ac:dyDescent="0.25">
      <c r="A111" s="405"/>
      <c r="B111" s="185" t="s">
        <v>286</v>
      </c>
      <c r="C111" s="189">
        <v>3</v>
      </c>
      <c r="D111" s="189">
        <v>25</v>
      </c>
      <c r="E111" s="189">
        <v>21</v>
      </c>
      <c r="F111" s="189">
        <f>+E111/D111*C111</f>
        <v>2.52</v>
      </c>
      <c r="G111" s="321"/>
    </row>
    <row r="112" spans="1:7" ht="33.75" x14ac:dyDescent="0.25">
      <c r="A112" s="26" t="s">
        <v>287</v>
      </c>
      <c r="B112" s="185" t="s">
        <v>288</v>
      </c>
      <c r="C112" s="189">
        <v>3</v>
      </c>
      <c r="D112" s="189">
        <v>1</v>
      </c>
      <c r="E112" s="189">
        <v>1</v>
      </c>
      <c r="F112" s="189">
        <v>3</v>
      </c>
      <c r="G112" s="321"/>
    </row>
    <row r="113" spans="1:7" ht="45" x14ac:dyDescent="0.25">
      <c r="A113" s="185" t="s">
        <v>289</v>
      </c>
      <c r="B113" s="185" t="s">
        <v>290</v>
      </c>
      <c r="C113" s="189">
        <v>5</v>
      </c>
      <c r="D113" s="189">
        <v>20</v>
      </c>
      <c r="E113" s="189">
        <v>22</v>
      </c>
      <c r="F113" s="189">
        <v>5</v>
      </c>
      <c r="G113" s="321"/>
    </row>
    <row r="114" spans="1:7" ht="34.5" thickBot="1" x14ac:dyDescent="0.3">
      <c r="A114" s="185" t="s">
        <v>291</v>
      </c>
      <c r="B114" s="185" t="s">
        <v>292</v>
      </c>
      <c r="C114" s="189">
        <v>15</v>
      </c>
      <c r="D114" s="189">
        <v>150</v>
      </c>
      <c r="E114" s="189">
        <v>271</v>
      </c>
      <c r="F114" s="189">
        <v>15</v>
      </c>
      <c r="G114" s="322"/>
    </row>
    <row r="115" spans="1:7" ht="15.75" thickBot="1" x14ac:dyDescent="0.3">
      <c r="A115" s="362" t="s">
        <v>1049</v>
      </c>
      <c r="B115" s="363"/>
      <c r="C115" s="363"/>
      <c r="D115" s="363"/>
      <c r="E115" s="363"/>
      <c r="F115" s="363"/>
      <c r="G115" s="364"/>
    </row>
    <row r="116" spans="1:7" ht="15.75" thickBot="1" x14ac:dyDescent="0.3">
      <c r="A116" s="365" t="s">
        <v>1063</v>
      </c>
      <c r="B116" s="366"/>
      <c r="C116" s="366"/>
      <c r="D116" s="366"/>
      <c r="E116" s="366"/>
      <c r="F116" s="367"/>
      <c r="G116" s="368"/>
    </row>
    <row r="117" spans="1:7" ht="30" x14ac:dyDescent="0.25">
      <c r="A117" s="181" t="s">
        <v>360</v>
      </c>
      <c r="B117" s="181" t="s">
        <v>361</v>
      </c>
      <c r="C117" s="181" t="s">
        <v>362</v>
      </c>
      <c r="D117" s="181" t="s">
        <v>363</v>
      </c>
      <c r="E117" s="181" t="s">
        <v>364</v>
      </c>
      <c r="F117" s="189" t="s">
        <v>365</v>
      </c>
      <c r="G117" s="200" t="s">
        <v>1065</v>
      </c>
    </row>
    <row r="118" spans="1:7" ht="31.5" customHeight="1" x14ac:dyDescent="0.25">
      <c r="A118" s="185" t="s">
        <v>294</v>
      </c>
      <c r="B118" s="185" t="s">
        <v>295</v>
      </c>
      <c r="C118" s="189">
        <v>25</v>
      </c>
      <c r="D118" s="189">
        <v>54</v>
      </c>
      <c r="E118" s="189">
        <v>54</v>
      </c>
      <c r="F118" s="189">
        <v>25</v>
      </c>
      <c r="G118" s="386">
        <f>SUM(F118:F125)</f>
        <v>97.69</v>
      </c>
    </row>
    <row r="119" spans="1:7" ht="30.75" customHeight="1" x14ac:dyDescent="0.25">
      <c r="A119" s="185" t="s">
        <v>296</v>
      </c>
      <c r="B119" s="185" t="s">
        <v>297</v>
      </c>
      <c r="C119" s="189">
        <v>19</v>
      </c>
      <c r="D119" s="189">
        <v>2</v>
      </c>
      <c r="E119" s="189">
        <v>2</v>
      </c>
      <c r="F119" s="189">
        <v>19</v>
      </c>
      <c r="G119" s="321"/>
    </row>
    <row r="120" spans="1:7" ht="22.5" x14ac:dyDescent="0.25">
      <c r="A120" s="185" t="s">
        <v>298</v>
      </c>
      <c r="B120" s="185" t="s">
        <v>299</v>
      </c>
      <c r="C120" s="189">
        <v>25</v>
      </c>
      <c r="D120" s="189">
        <v>5</v>
      </c>
      <c r="E120" s="189">
        <v>6</v>
      </c>
      <c r="F120" s="189">
        <v>25</v>
      </c>
      <c r="G120" s="321"/>
    </row>
    <row r="121" spans="1:7" ht="22.5" x14ac:dyDescent="0.25">
      <c r="A121" s="185" t="s">
        <v>300</v>
      </c>
      <c r="B121" s="185" t="s">
        <v>301</v>
      </c>
      <c r="C121" s="189">
        <v>25</v>
      </c>
      <c r="D121" s="189">
        <v>1</v>
      </c>
      <c r="E121" s="189">
        <v>1</v>
      </c>
      <c r="F121" s="189">
        <v>25</v>
      </c>
      <c r="G121" s="321"/>
    </row>
    <row r="122" spans="1:7" x14ac:dyDescent="0.25">
      <c r="A122" s="332" t="s">
        <v>302</v>
      </c>
      <c r="B122" s="185" t="s">
        <v>303</v>
      </c>
      <c r="C122" s="386">
        <v>3</v>
      </c>
      <c r="D122" s="386">
        <v>100</v>
      </c>
      <c r="E122" s="386">
        <v>57</v>
      </c>
      <c r="F122" s="386">
        <f>+E122/D122*C122</f>
        <v>1.71</v>
      </c>
      <c r="G122" s="321"/>
    </row>
    <row r="123" spans="1:7" x14ac:dyDescent="0.25">
      <c r="A123" s="332"/>
      <c r="B123" s="24" t="s">
        <v>304</v>
      </c>
      <c r="C123" s="322"/>
      <c r="D123" s="322"/>
      <c r="E123" s="322"/>
      <c r="F123" s="322"/>
      <c r="G123" s="321"/>
    </row>
    <row r="124" spans="1:7" x14ac:dyDescent="0.25">
      <c r="A124" s="332" t="s">
        <v>305</v>
      </c>
      <c r="B124" s="185" t="s">
        <v>306</v>
      </c>
      <c r="C124" s="386">
        <v>3</v>
      </c>
      <c r="D124" s="386">
        <v>100</v>
      </c>
      <c r="E124" s="386">
        <v>66</v>
      </c>
      <c r="F124" s="386">
        <f>+E124/D124*C124</f>
        <v>1.98</v>
      </c>
      <c r="G124" s="321"/>
    </row>
    <row r="125" spans="1:7" ht="15.75" thickBot="1" x14ac:dyDescent="0.3">
      <c r="A125" s="332"/>
      <c r="B125" s="24" t="s">
        <v>304</v>
      </c>
      <c r="C125" s="322"/>
      <c r="D125" s="322"/>
      <c r="E125" s="322"/>
      <c r="F125" s="322"/>
      <c r="G125" s="322"/>
    </row>
    <row r="126" spans="1:7" ht="15.75" thickBot="1" x14ac:dyDescent="0.3">
      <c r="A126" s="362" t="s">
        <v>1049</v>
      </c>
      <c r="B126" s="363"/>
      <c r="C126" s="363"/>
      <c r="D126" s="363"/>
      <c r="E126" s="363"/>
      <c r="F126" s="363"/>
      <c r="G126" s="364"/>
    </row>
    <row r="127" spans="1:7" ht="15.75" thickBot="1" x14ac:dyDescent="0.3">
      <c r="A127" s="365" t="s">
        <v>1066</v>
      </c>
      <c r="B127" s="366"/>
      <c r="C127" s="366"/>
      <c r="D127" s="366"/>
      <c r="E127" s="366"/>
      <c r="F127" s="367"/>
      <c r="G127" s="368"/>
    </row>
    <row r="128" spans="1:7" ht="30" x14ac:dyDescent="0.25">
      <c r="A128" s="181" t="s">
        <v>360</v>
      </c>
      <c r="B128" s="181" t="s">
        <v>361</v>
      </c>
      <c r="C128" s="181" t="s">
        <v>362</v>
      </c>
      <c r="D128" s="181" t="s">
        <v>363</v>
      </c>
      <c r="E128" s="181" t="s">
        <v>364</v>
      </c>
      <c r="F128" s="189" t="s">
        <v>365</v>
      </c>
      <c r="G128" s="200" t="s">
        <v>1067</v>
      </c>
    </row>
    <row r="129" spans="1:7" x14ac:dyDescent="0.25">
      <c r="A129" s="334" t="s">
        <v>307</v>
      </c>
      <c r="B129" s="185" t="s">
        <v>308</v>
      </c>
      <c r="C129" s="201">
        <v>11.111111111111111</v>
      </c>
      <c r="D129" s="46">
        <v>161</v>
      </c>
      <c r="E129" s="189">
        <v>161</v>
      </c>
      <c r="F129" s="201">
        <f>+E129/D129*C129</f>
        <v>11.111111111111111</v>
      </c>
      <c r="G129" s="345">
        <f>SUM(F129:F137)</f>
        <v>100.00000000000001</v>
      </c>
    </row>
    <row r="130" spans="1:7" ht="22.5" x14ac:dyDescent="0.25">
      <c r="A130" s="334"/>
      <c r="B130" s="185" t="s">
        <v>309</v>
      </c>
      <c r="C130" s="201">
        <v>11.111111111111111</v>
      </c>
      <c r="D130" s="189">
        <v>150</v>
      </c>
      <c r="E130" s="189">
        <v>150</v>
      </c>
      <c r="F130" s="201">
        <f t="shared" ref="F130:F137" si="5">+E130/D130*C130</f>
        <v>11.111111111111111</v>
      </c>
      <c r="G130" s="321"/>
    </row>
    <row r="131" spans="1:7" ht="22.5" x14ac:dyDescent="0.25">
      <c r="A131" s="334"/>
      <c r="B131" s="185" t="s">
        <v>310</v>
      </c>
      <c r="C131" s="201">
        <v>11.111111111111111</v>
      </c>
      <c r="D131" s="189">
        <v>30</v>
      </c>
      <c r="E131" s="189">
        <v>30</v>
      </c>
      <c r="F131" s="201">
        <f t="shared" si="5"/>
        <v>11.111111111111111</v>
      </c>
      <c r="G131" s="321"/>
    </row>
    <row r="132" spans="1:7" ht="22.5" x14ac:dyDescent="0.25">
      <c r="A132" s="334"/>
      <c r="B132" s="185" t="s">
        <v>311</v>
      </c>
      <c r="C132" s="201">
        <v>11.111111111111111</v>
      </c>
      <c r="D132" s="189">
        <v>31</v>
      </c>
      <c r="E132" s="189">
        <v>31</v>
      </c>
      <c r="F132" s="201">
        <f t="shared" si="5"/>
        <v>11.111111111111111</v>
      </c>
      <c r="G132" s="321"/>
    </row>
    <row r="133" spans="1:7" ht="22.5" x14ac:dyDescent="0.25">
      <c r="A133" s="334"/>
      <c r="B133" s="185" t="s">
        <v>312</v>
      </c>
      <c r="C133" s="201">
        <v>11.111111111111111</v>
      </c>
      <c r="D133" s="189">
        <v>128</v>
      </c>
      <c r="E133" s="189">
        <v>128</v>
      </c>
      <c r="F133" s="201">
        <f t="shared" si="5"/>
        <v>11.111111111111111</v>
      </c>
      <c r="G133" s="321"/>
    </row>
    <row r="134" spans="1:7" x14ac:dyDescent="0.25">
      <c r="A134" s="334"/>
      <c r="B134" s="185" t="s">
        <v>313</v>
      </c>
      <c r="C134" s="201">
        <v>11.111111111111111</v>
      </c>
      <c r="D134" s="189">
        <v>135</v>
      </c>
      <c r="E134" s="189">
        <v>135</v>
      </c>
      <c r="F134" s="201">
        <f t="shared" si="5"/>
        <v>11.111111111111111</v>
      </c>
      <c r="G134" s="321"/>
    </row>
    <row r="135" spans="1:7" ht="22.5" x14ac:dyDescent="0.25">
      <c r="A135" s="334"/>
      <c r="B135" s="185" t="s">
        <v>314</v>
      </c>
      <c r="C135" s="201">
        <v>11.111111111111111</v>
      </c>
      <c r="D135" s="189">
        <v>55</v>
      </c>
      <c r="E135" s="189">
        <v>55</v>
      </c>
      <c r="F135" s="201">
        <f t="shared" si="5"/>
        <v>11.111111111111111</v>
      </c>
      <c r="G135" s="321"/>
    </row>
    <row r="136" spans="1:7" ht="22.5" x14ac:dyDescent="0.25">
      <c r="A136" s="334"/>
      <c r="B136" s="185" t="s">
        <v>315</v>
      </c>
      <c r="C136" s="201">
        <v>11.111111111111111</v>
      </c>
      <c r="D136" s="189">
        <v>27</v>
      </c>
      <c r="E136" s="189">
        <v>27</v>
      </c>
      <c r="F136" s="201">
        <f t="shared" si="5"/>
        <v>11.111111111111111</v>
      </c>
      <c r="G136" s="321"/>
    </row>
    <row r="137" spans="1:7" ht="23.25" thickBot="1" x14ac:dyDescent="0.3">
      <c r="A137" s="334"/>
      <c r="B137" s="185" t="s">
        <v>316</v>
      </c>
      <c r="C137" s="201">
        <v>11.111111111111111</v>
      </c>
      <c r="D137" s="189">
        <v>76</v>
      </c>
      <c r="E137" s="189">
        <v>76</v>
      </c>
      <c r="F137" s="201">
        <f t="shared" si="5"/>
        <v>11.111111111111111</v>
      </c>
      <c r="G137" s="322"/>
    </row>
    <row r="138" spans="1:7" ht="15.75" thickBot="1" x14ac:dyDescent="0.3">
      <c r="A138" s="362" t="s">
        <v>1049</v>
      </c>
      <c r="B138" s="363"/>
      <c r="C138" s="363"/>
      <c r="D138" s="363"/>
      <c r="E138" s="363"/>
      <c r="F138" s="363"/>
      <c r="G138" s="364"/>
    </row>
    <row r="139" spans="1:7" ht="15.75" thickBot="1" x14ac:dyDescent="0.3">
      <c r="A139" s="365" t="s">
        <v>1068</v>
      </c>
      <c r="B139" s="366"/>
      <c r="C139" s="366"/>
      <c r="D139" s="366"/>
      <c r="E139" s="366"/>
      <c r="F139" s="367"/>
      <c r="G139" s="368"/>
    </row>
    <row r="140" spans="1:7" ht="30" x14ac:dyDescent="0.25">
      <c r="A140" s="181" t="s">
        <v>360</v>
      </c>
      <c r="B140" s="181" t="s">
        <v>361</v>
      </c>
      <c r="C140" s="181" t="s">
        <v>362</v>
      </c>
      <c r="D140" s="181" t="s">
        <v>363</v>
      </c>
      <c r="E140" s="181" t="s">
        <v>364</v>
      </c>
      <c r="F140" s="189" t="s">
        <v>365</v>
      </c>
      <c r="G140" s="200" t="s">
        <v>1069</v>
      </c>
    </row>
    <row r="141" spans="1:7" ht="23.25" x14ac:dyDescent="0.25">
      <c r="A141" s="28" t="s">
        <v>317</v>
      </c>
      <c r="B141" s="202" t="s">
        <v>318</v>
      </c>
      <c r="C141" s="189">
        <v>12.5</v>
      </c>
      <c r="D141" s="189">
        <v>12</v>
      </c>
      <c r="E141" s="189">
        <v>45</v>
      </c>
      <c r="F141" s="189">
        <v>12.5</v>
      </c>
      <c r="G141" s="386">
        <f>SUM(F141:F148)</f>
        <v>100</v>
      </c>
    </row>
    <row r="142" spans="1:7" x14ac:dyDescent="0.25">
      <c r="A142" s="513" t="s">
        <v>319</v>
      </c>
      <c r="B142" s="24" t="s">
        <v>320</v>
      </c>
      <c r="C142" s="189">
        <v>12.5</v>
      </c>
      <c r="D142" s="189">
        <v>4</v>
      </c>
      <c r="E142" s="189">
        <v>4</v>
      </c>
      <c r="F142" s="189">
        <f>+E142/D142*C142</f>
        <v>12.5</v>
      </c>
      <c r="G142" s="321"/>
    </row>
    <row r="143" spans="1:7" x14ac:dyDescent="0.25">
      <c r="A143" s="513"/>
      <c r="B143" s="24" t="s">
        <v>321</v>
      </c>
      <c r="C143" s="189">
        <v>12.5</v>
      </c>
      <c r="D143" s="189">
        <v>1</v>
      </c>
      <c r="E143" s="189">
        <v>8</v>
      </c>
      <c r="F143" s="189">
        <v>12.5</v>
      </c>
      <c r="G143" s="321"/>
    </row>
    <row r="144" spans="1:7" x14ac:dyDescent="0.25">
      <c r="A144" s="513"/>
      <c r="B144" s="24" t="s">
        <v>322</v>
      </c>
      <c r="C144" s="189">
        <v>12.5</v>
      </c>
      <c r="D144" s="189">
        <v>1</v>
      </c>
      <c r="E144" s="189">
        <v>3</v>
      </c>
      <c r="F144" s="189">
        <v>12.5</v>
      </c>
      <c r="G144" s="321"/>
    </row>
    <row r="145" spans="1:7" x14ac:dyDescent="0.25">
      <c r="A145" s="513"/>
      <c r="B145" s="191" t="s">
        <v>323</v>
      </c>
      <c r="C145" s="189">
        <v>12.5</v>
      </c>
      <c r="D145" s="189">
        <v>4</v>
      </c>
      <c r="E145" s="189">
        <v>4</v>
      </c>
      <c r="F145" s="189">
        <v>12.5</v>
      </c>
      <c r="G145" s="321"/>
    </row>
    <row r="146" spans="1:7" ht="22.5" x14ac:dyDescent="0.25">
      <c r="A146" s="506" t="s">
        <v>324</v>
      </c>
      <c r="B146" s="194" t="s">
        <v>325</v>
      </c>
      <c r="C146" s="189">
        <v>12.5</v>
      </c>
      <c r="D146" s="189">
        <v>1</v>
      </c>
      <c r="E146" s="189">
        <v>229</v>
      </c>
      <c r="F146" s="189">
        <v>12.5</v>
      </c>
      <c r="G146" s="321"/>
    </row>
    <row r="147" spans="1:7" ht="22.5" x14ac:dyDescent="0.25">
      <c r="A147" s="508"/>
      <c r="B147" s="194" t="s">
        <v>326</v>
      </c>
      <c r="C147" s="189">
        <v>12.5</v>
      </c>
      <c r="D147" s="189">
        <v>1</v>
      </c>
      <c r="E147" s="189">
        <v>34</v>
      </c>
      <c r="F147" s="189">
        <v>12.5</v>
      </c>
      <c r="G147" s="321"/>
    </row>
    <row r="148" spans="1:7" ht="68.25" thickBot="1" x14ac:dyDescent="0.3">
      <c r="A148" s="194" t="s">
        <v>327</v>
      </c>
      <c r="B148" s="191" t="s">
        <v>328</v>
      </c>
      <c r="C148" s="189">
        <v>12.5</v>
      </c>
      <c r="D148" s="189">
        <v>12</v>
      </c>
      <c r="E148" s="189">
        <v>14</v>
      </c>
      <c r="F148" s="189">
        <v>12.5</v>
      </c>
      <c r="G148" s="322"/>
    </row>
    <row r="149" spans="1:7" ht="15.75" thickBot="1" x14ac:dyDescent="0.3">
      <c r="A149" s="362" t="s">
        <v>1049</v>
      </c>
      <c r="B149" s="363"/>
      <c r="C149" s="363"/>
      <c r="D149" s="363"/>
      <c r="E149" s="363"/>
      <c r="F149" s="363"/>
      <c r="G149" s="364"/>
    </row>
    <row r="150" spans="1:7" ht="15.75" thickBot="1" x14ac:dyDescent="0.3">
      <c r="A150" s="365" t="s">
        <v>1070</v>
      </c>
      <c r="B150" s="366"/>
      <c r="C150" s="366"/>
      <c r="D150" s="366"/>
      <c r="E150" s="366"/>
      <c r="F150" s="367"/>
      <c r="G150" s="368"/>
    </row>
    <row r="151" spans="1:7" ht="30" x14ac:dyDescent="0.25">
      <c r="A151" s="181" t="s">
        <v>360</v>
      </c>
      <c r="B151" s="181" t="s">
        <v>361</v>
      </c>
      <c r="C151" s="181" t="s">
        <v>362</v>
      </c>
      <c r="D151" s="181" t="s">
        <v>363</v>
      </c>
      <c r="E151" s="181" t="s">
        <v>364</v>
      </c>
      <c r="F151" s="189" t="s">
        <v>365</v>
      </c>
      <c r="G151" s="200" t="s">
        <v>1071</v>
      </c>
    </row>
    <row r="152" spans="1:7" x14ac:dyDescent="0.25">
      <c r="A152" s="404" t="s">
        <v>329</v>
      </c>
      <c r="B152" s="29" t="s">
        <v>330</v>
      </c>
      <c r="C152" s="189">
        <v>20</v>
      </c>
      <c r="D152" s="189">
        <v>33</v>
      </c>
      <c r="E152" s="189">
        <v>33</v>
      </c>
      <c r="F152" s="189">
        <v>20</v>
      </c>
      <c r="G152" s="345">
        <f>SUM(F152:F159)</f>
        <v>98.787878787878782</v>
      </c>
    </row>
    <row r="153" spans="1:7" ht="33.75" x14ac:dyDescent="0.25">
      <c r="A153" s="409"/>
      <c r="B153" s="186" t="s">
        <v>331</v>
      </c>
      <c r="C153" s="189">
        <v>4</v>
      </c>
      <c r="D153" s="189">
        <v>33</v>
      </c>
      <c r="E153" s="189">
        <v>23</v>
      </c>
      <c r="F153" s="8">
        <f>+E153/D153*C153</f>
        <v>2.7878787878787881</v>
      </c>
      <c r="G153" s="511"/>
    </row>
    <row r="154" spans="1:7" ht="22.5" x14ac:dyDescent="0.25">
      <c r="A154" s="405"/>
      <c r="B154" s="29" t="s">
        <v>332</v>
      </c>
      <c r="C154" s="189">
        <v>4</v>
      </c>
      <c r="D154" s="189">
        <v>100</v>
      </c>
      <c r="E154" s="189">
        <v>100</v>
      </c>
      <c r="F154" s="189">
        <v>4</v>
      </c>
      <c r="G154" s="511"/>
    </row>
    <row r="155" spans="1:7" ht="45" x14ac:dyDescent="0.25">
      <c r="A155" s="30" t="s">
        <v>333</v>
      </c>
      <c r="B155" s="31" t="s">
        <v>334</v>
      </c>
      <c r="C155" s="189">
        <v>25</v>
      </c>
      <c r="D155" s="189">
        <v>1</v>
      </c>
      <c r="E155" s="189">
        <v>20</v>
      </c>
      <c r="F155" s="189">
        <v>25</v>
      </c>
      <c r="G155" s="511"/>
    </row>
    <row r="156" spans="1:7" x14ac:dyDescent="0.25">
      <c r="A156" s="522" t="s">
        <v>335</v>
      </c>
      <c r="B156" s="31" t="s">
        <v>336</v>
      </c>
      <c r="C156" s="189">
        <v>19</v>
      </c>
      <c r="D156" s="189">
        <v>2</v>
      </c>
      <c r="E156" s="189">
        <v>2</v>
      </c>
      <c r="F156" s="189">
        <v>19</v>
      </c>
      <c r="G156" s="511"/>
    </row>
    <row r="157" spans="1:7" ht="22.5" x14ac:dyDescent="0.25">
      <c r="A157" s="522"/>
      <c r="B157" s="30" t="s">
        <v>337</v>
      </c>
      <c r="C157" s="189">
        <v>4</v>
      </c>
      <c r="D157" s="189">
        <v>2</v>
      </c>
      <c r="E157" s="189">
        <v>2</v>
      </c>
      <c r="F157" s="189">
        <v>4</v>
      </c>
      <c r="G157" s="511"/>
    </row>
    <row r="158" spans="1:7" x14ac:dyDescent="0.25">
      <c r="A158" s="522"/>
      <c r="B158" s="30" t="s">
        <v>338</v>
      </c>
      <c r="C158" s="189">
        <v>12</v>
      </c>
      <c r="D158" s="189">
        <v>100</v>
      </c>
      <c r="E158" s="386">
        <v>100</v>
      </c>
      <c r="F158" s="189">
        <v>12</v>
      </c>
      <c r="G158" s="511"/>
    </row>
    <row r="159" spans="1:7" ht="22.5" x14ac:dyDescent="0.25">
      <c r="A159" s="523"/>
      <c r="B159" s="30" t="s">
        <v>339</v>
      </c>
      <c r="C159" s="189">
        <v>12</v>
      </c>
      <c r="D159" s="189">
        <v>100</v>
      </c>
      <c r="E159" s="322"/>
      <c r="F159" s="189">
        <v>12</v>
      </c>
      <c r="G159" s="512"/>
    </row>
    <row r="160" spans="1:7" ht="15.75" thickBot="1" x14ac:dyDescent="0.3"/>
    <row r="161" spans="1:7" ht="15.75" thickBot="1" x14ac:dyDescent="0.3">
      <c r="A161" s="346" t="s">
        <v>1049</v>
      </c>
      <c r="B161" s="347"/>
      <c r="C161" s="347"/>
      <c r="D161" s="347"/>
      <c r="E161" s="347"/>
      <c r="F161" s="347"/>
      <c r="G161" s="348"/>
    </row>
    <row r="162" spans="1:7" ht="45" x14ac:dyDescent="0.25">
      <c r="A162" s="478" t="s">
        <v>1072</v>
      </c>
      <c r="B162" s="479"/>
      <c r="C162" s="182" t="s">
        <v>134</v>
      </c>
      <c r="D162" s="182" t="s">
        <v>510</v>
      </c>
      <c r="E162" s="182" t="s">
        <v>511</v>
      </c>
      <c r="F162" s="192" t="s">
        <v>512</v>
      </c>
      <c r="G162" s="71" t="s">
        <v>1049</v>
      </c>
    </row>
    <row r="163" spans="1:7" x14ac:dyDescent="0.25">
      <c r="A163" s="524" t="s">
        <v>1050</v>
      </c>
      <c r="B163" s="524"/>
      <c r="C163" s="189">
        <v>9.09</v>
      </c>
      <c r="D163" s="189">
        <v>100</v>
      </c>
      <c r="E163" s="8">
        <f>+G4</f>
        <v>96.753968253968253</v>
      </c>
      <c r="F163" s="8">
        <f>+E163*C163/D163</f>
        <v>8.7949357142857139</v>
      </c>
      <c r="G163" s="345">
        <f>SUM(F163:F173)</f>
        <v>97.958978283200679</v>
      </c>
    </row>
    <row r="164" spans="1:7" x14ac:dyDescent="0.25">
      <c r="A164" s="524" t="s">
        <v>1052</v>
      </c>
      <c r="B164" s="524"/>
      <c r="C164" s="189">
        <v>9.09</v>
      </c>
      <c r="D164" s="189">
        <v>100</v>
      </c>
      <c r="E164" s="8">
        <f>+G17</f>
        <v>97</v>
      </c>
      <c r="F164" s="8">
        <f t="shared" ref="F164:F173" si="6">+E164*C164/D164</f>
        <v>8.8172999999999995</v>
      </c>
      <c r="G164" s="321"/>
    </row>
    <row r="165" spans="1:7" x14ac:dyDescent="0.25">
      <c r="A165" s="524" t="s">
        <v>1054</v>
      </c>
      <c r="B165" s="524"/>
      <c r="C165" s="189">
        <v>9.09</v>
      </c>
      <c r="D165" s="189">
        <v>100</v>
      </c>
      <c r="E165" s="189">
        <f>+G28</f>
        <v>100</v>
      </c>
      <c r="F165" s="8">
        <f t="shared" si="6"/>
        <v>9.09</v>
      </c>
      <c r="G165" s="321"/>
    </row>
    <row r="166" spans="1:7" x14ac:dyDescent="0.25">
      <c r="A166" s="524" t="s">
        <v>1073</v>
      </c>
      <c r="B166" s="524"/>
      <c r="C166" s="189">
        <v>9.1</v>
      </c>
      <c r="D166" s="189">
        <v>100</v>
      </c>
      <c r="E166" s="8">
        <f>+G41</f>
        <v>95.710999999999999</v>
      </c>
      <c r="F166" s="8">
        <f t="shared" si="6"/>
        <v>8.7097010000000008</v>
      </c>
      <c r="G166" s="321"/>
    </row>
    <row r="167" spans="1:7" x14ac:dyDescent="0.25">
      <c r="A167" s="1" t="s">
        <v>1074</v>
      </c>
      <c r="B167" s="1"/>
      <c r="C167" s="189">
        <v>9.09</v>
      </c>
      <c r="D167" s="189">
        <v>100</v>
      </c>
      <c r="E167" s="8">
        <f>+G51</f>
        <v>98.548387096774135</v>
      </c>
      <c r="F167" s="8">
        <f t="shared" si="6"/>
        <v>8.9580483870967686</v>
      </c>
      <c r="G167" s="321"/>
    </row>
    <row r="168" spans="1:7" x14ac:dyDescent="0.25">
      <c r="A168" s="524" t="s">
        <v>1060</v>
      </c>
      <c r="B168" s="524"/>
      <c r="C168" s="189">
        <v>9.09</v>
      </c>
      <c r="D168" s="189">
        <v>100</v>
      </c>
      <c r="E168" s="189">
        <f>+G85</f>
        <v>94.24</v>
      </c>
      <c r="F168" s="8">
        <f t="shared" si="6"/>
        <v>8.5664159999999985</v>
      </c>
      <c r="G168" s="321"/>
    </row>
    <row r="169" spans="1:7" x14ac:dyDescent="0.25">
      <c r="A169" s="524" t="s">
        <v>1062</v>
      </c>
      <c r="B169" s="524"/>
      <c r="C169" s="189">
        <v>9.09</v>
      </c>
      <c r="D169" s="189">
        <v>100</v>
      </c>
      <c r="E169" s="189">
        <f>+G101</f>
        <v>98.82</v>
      </c>
      <c r="F169" s="8">
        <f t="shared" si="6"/>
        <v>8.9827379999999994</v>
      </c>
      <c r="G169" s="321"/>
    </row>
    <row r="170" spans="1:7" x14ac:dyDescent="0.25">
      <c r="A170" s="524" t="s">
        <v>1063</v>
      </c>
      <c r="B170" s="524"/>
      <c r="C170" s="189">
        <v>9.09</v>
      </c>
      <c r="D170" s="189">
        <v>100</v>
      </c>
      <c r="E170" s="189">
        <f>+G118</f>
        <v>97.69</v>
      </c>
      <c r="F170" s="8">
        <f t="shared" si="6"/>
        <v>8.8800209999999993</v>
      </c>
      <c r="G170" s="321"/>
    </row>
    <row r="171" spans="1:7" x14ac:dyDescent="0.25">
      <c r="A171" s="524" t="s">
        <v>1066</v>
      </c>
      <c r="B171" s="524"/>
      <c r="C171" s="189">
        <v>9.09</v>
      </c>
      <c r="D171" s="189">
        <v>100</v>
      </c>
      <c r="E171" s="8">
        <f>+G129</f>
        <v>100.00000000000001</v>
      </c>
      <c r="F171" s="8">
        <f t="shared" si="6"/>
        <v>9.0900000000000016</v>
      </c>
      <c r="G171" s="321"/>
    </row>
    <row r="172" spans="1:7" x14ac:dyDescent="0.25">
      <c r="A172" s="525" t="s">
        <v>1068</v>
      </c>
      <c r="B172" s="525"/>
      <c r="C172" s="189">
        <v>9.09</v>
      </c>
      <c r="D172" s="189">
        <v>100</v>
      </c>
      <c r="E172" s="189">
        <f>+G141</f>
        <v>100</v>
      </c>
      <c r="F172" s="8">
        <f t="shared" si="6"/>
        <v>9.09</v>
      </c>
      <c r="G172" s="321"/>
    </row>
    <row r="173" spans="1:7" x14ac:dyDescent="0.25">
      <c r="A173" s="203" t="s">
        <v>1070</v>
      </c>
      <c r="B173" s="203"/>
      <c r="C173" s="189">
        <v>9.09</v>
      </c>
      <c r="D173" s="189">
        <v>100</v>
      </c>
      <c r="E173" s="8">
        <f>+G152</f>
        <v>98.787878787878782</v>
      </c>
      <c r="F173" s="8">
        <f t="shared" si="6"/>
        <v>8.9798181818181817</v>
      </c>
      <c r="G173" s="322"/>
    </row>
  </sheetData>
  <mergeCells count="86">
    <mergeCell ref="A169:B169"/>
    <mergeCell ref="A170:B170"/>
    <mergeCell ref="A171:B171"/>
    <mergeCell ref="A172:B172"/>
    <mergeCell ref="G163:G173"/>
    <mergeCell ref="A168:B168"/>
    <mergeCell ref="A162:B162"/>
    <mergeCell ref="A163:B163"/>
    <mergeCell ref="A164:B164"/>
    <mergeCell ref="A165:B165"/>
    <mergeCell ref="A166:B166"/>
    <mergeCell ref="A150:G150"/>
    <mergeCell ref="A152:A154"/>
    <mergeCell ref="A156:A159"/>
    <mergeCell ref="G152:G159"/>
    <mergeCell ref="A161:G161"/>
    <mergeCell ref="E158:E159"/>
    <mergeCell ref="A149:G149"/>
    <mergeCell ref="D124:D125"/>
    <mergeCell ref="E124:E125"/>
    <mergeCell ref="F124:F125"/>
    <mergeCell ref="A126:G126"/>
    <mergeCell ref="A127:G127"/>
    <mergeCell ref="A129:A137"/>
    <mergeCell ref="G129:G137"/>
    <mergeCell ref="A138:G138"/>
    <mergeCell ref="A139:G139"/>
    <mergeCell ref="A142:A145"/>
    <mergeCell ref="A146:A147"/>
    <mergeCell ref="G141:G148"/>
    <mergeCell ref="A115:G115"/>
    <mergeCell ref="A116:G116"/>
    <mergeCell ref="A122:A123"/>
    <mergeCell ref="A124:A125"/>
    <mergeCell ref="G118:G125"/>
    <mergeCell ref="C122:C123"/>
    <mergeCell ref="C124:C125"/>
    <mergeCell ref="D122:D123"/>
    <mergeCell ref="E122:E123"/>
    <mergeCell ref="F122:F123"/>
    <mergeCell ref="A98:G98"/>
    <mergeCell ref="A99:G99"/>
    <mergeCell ref="A103:A104"/>
    <mergeCell ref="A105:A108"/>
    <mergeCell ref="A110:A111"/>
    <mergeCell ref="G101:G114"/>
    <mergeCell ref="A82:G82"/>
    <mergeCell ref="A83:G83"/>
    <mergeCell ref="A86:A90"/>
    <mergeCell ref="A93:A94"/>
    <mergeCell ref="A95:A97"/>
    <mergeCell ref="G85:G97"/>
    <mergeCell ref="A74:A81"/>
    <mergeCell ref="A41:A42"/>
    <mergeCell ref="A43:A44"/>
    <mergeCell ref="G41:G47"/>
    <mergeCell ref="A48:G48"/>
    <mergeCell ref="A49:G49"/>
    <mergeCell ref="A53:A55"/>
    <mergeCell ref="G51:G81"/>
    <mergeCell ref="A56:A59"/>
    <mergeCell ref="A60:A64"/>
    <mergeCell ref="A65:A66"/>
    <mergeCell ref="A68:A69"/>
    <mergeCell ref="A70:A71"/>
    <mergeCell ref="A39:G39"/>
    <mergeCell ref="A17:A20"/>
    <mergeCell ref="A23:A24"/>
    <mergeCell ref="G17:G24"/>
    <mergeCell ref="A25:G25"/>
    <mergeCell ref="A26:G26"/>
    <mergeCell ref="A28:A29"/>
    <mergeCell ref="A30:A31"/>
    <mergeCell ref="A32:A33"/>
    <mergeCell ref="A34:A36"/>
    <mergeCell ref="G28:G37"/>
    <mergeCell ref="A38:G38"/>
    <mergeCell ref="A11:A13"/>
    <mergeCell ref="G4:G13"/>
    <mergeCell ref="A14:G14"/>
    <mergeCell ref="A15:G15"/>
    <mergeCell ref="A1:G1"/>
    <mergeCell ref="A2:G2"/>
    <mergeCell ref="A4:A5"/>
    <mergeCell ref="A6:A7"/>
    <mergeCell ref="A8: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3" workbookViewId="0">
      <selection activeCell="H25" sqref="H25"/>
    </sheetView>
  </sheetViews>
  <sheetFormatPr baseColWidth="10" defaultRowHeight="15" x14ac:dyDescent="0.25"/>
  <cols>
    <col min="1" max="1" width="23.28515625" customWidth="1"/>
    <col min="2" max="2" width="0" hidden="1" customWidth="1"/>
    <col min="5" max="5" width="14.85546875" customWidth="1"/>
    <col min="6" max="6" width="15.5703125" bestFit="1" customWidth="1"/>
  </cols>
  <sheetData>
    <row r="1" spans="1:6" ht="16.5" customHeight="1" x14ac:dyDescent="0.25">
      <c r="A1" s="527" t="s">
        <v>10</v>
      </c>
      <c r="B1" s="528"/>
      <c r="C1" s="528"/>
      <c r="D1" s="528"/>
      <c r="E1" s="528"/>
      <c r="F1" s="528"/>
    </row>
    <row r="2" spans="1:6" x14ac:dyDescent="0.25">
      <c r="A2" s="526"/>
      <c r="B2" s="526"/>
      <c r="C2" s="526"/>
      <c r="D2" s="526"/>
      <c r="E2" s="526"/>
      <c r="F2" s="526"/>
    </row>
    <row r="3" spans="1:6" ht="30" x14ac:dyDescent="0.25">
      <c r="A3" s="9" t="s">
        <v>6</v>
      </c>
      <c r="B3" s="9" t="s">
        <v>0</v>
      </c>
      <c r="C3" s="9" t="s">
        <v>1</v>
      </c>
      <c r="D3" s="9" t="s">
        <v>2</v>
      </c>
      <c r="E3" s="13" t="s">
        <v>134</v>
      </c>
      <c r="F3" s="13" t="s">
        <v>4</v>
      </c>
    </row>
    <row r="4" spans="1:6" ht="45" x14ac:dyDescent="0.25">
      <c r="A4" s="14" t="s">
        <v>638</v>
      </c>
      <c r="B4" s="14" t="s">
        <v>639</v>
      </c>
      <c r="C4" s="72">
        <v>3</v>
      </c>
      <c r="D4" s="105">
        <v>3</v>
      </c>
      <c r="E4" s="106">
        <v>10</v>
      </c>
      <c r="F4" s="107">
        <f>+D4/C4*E4</f>
        <v>10</v>
      </c>
    </row>
    <row r="5" spans="1:6" ht="180" x14ac:dyDescent="0.25">
      <c r="A5" s="14" t="s">
        <v>640</v>
      </c>
      <c r="B5" s="14" t="s">
        <v>641</v>
      </c>
      <c r="C5" s="108">
        <v>1</v>
      </c>
      <c r="D5" s="109">
        <f>3167/3167</f>
        <v>1</v>
      </c>
      <c r="E5" s="106">
        <v>15</v>
      </c>
      <c r="F5" s="107">
        <f t="shared" ref="F5:F12" si="0">+D5/C5*E5</f>
        <v>15</v>
      </c>
    </row>
    <row r="6" spans="1:6" ht="225" x14ac:dyDescent="0.25">
      <c r="A6" s="14" t="s">
        <v>642</v>
      </c>
      <c r="B6" s="14" t="s">
        <v>643</v>
      </c>
      <c r="C6" s="108">
        <v>1</v>
      </c>
      <c r="D6" s="109">
        <f>(132+193)/(132+193)</f>
        <v>1</v>
      </c>
      <c r="E6" s="106">
        <v>15</v>
      </c>
      <c r="F6" s="107">
        <f t="shared" si="0"/>
        <v>15</v>
      </c>
    </row>
    <row r="7" spans="1:6" ht="120" x14ac:dyDescent="0.25">
      <c r="A7" s="14" t="s">
        <v>644</v>
      </c>
      <c r="B7" s="14" t="s">
        <v>645</v>
      </c>
      <c r="C7" s="108">
        <v>1</v>
      </c>
      <c r="D7" s="109">
        <f>51/51</f>
        <v>1</v>
      </c>
      <c r="E7" s="106">
        <v>15</v>
      </c>
      <c r="F7" s="107">
        <f t="shared" si="0"/>
        <v>15</v>
      </c>
    </row>
    <row r="8" spans="1:6" ht="195" x14ac:dyDescent="0.25">
      <c r="A8" s="14" t="s">
        <v>646</v>
      </c>
      <c r="B8" s="14" t="s">
        <v>647</v>
      </c>
      <c r="C8" s="108">
        <v>1</v>
      </c>
      <c r="D8" s="109">
        <f>3/3</f>
        <v>1</v>
      </c>
      <c r="E8" s="106">
        <v>5</v>
      </c>
      <c r="F8" s="107">
        <f t="shared" si="0"/>
        <v>5</v>
      </c>
    </row>
    <row r="9" spans="1:6" ht="285" x14ac:dyDescent="0.25">
      <c r="A9" s="14" t="s">
        <v>648</v>
      </c>
      <c r="B9" s="14" t="s">
        <v>649</v>
      </c>
      <c r="C9" s="108">
        <v>1</v>
      </c>
      <c r="D9" s="109">
        <f>18/18</f>
        <v>1</v>
      </c>
      <c r="E9" s="106">
        <v>20</v>
      </c>
      <c r="F9" s="107">
        <f t="shared" si="0"/>
        <v>20</v>
      </c>
    </row>
    <row r="10" spans="1:6" ht="75" x14ac:dyDescent="0.25">
      <c r="A10" s="14" t="s">
        <v>650</v>
      </c>
      <c r="B10" s="14" t="s">
        <v>651</v>
      </c>
      <c r="C10" s="72">
        <v>50</v>
      </c>
      <c r="D10" s="105">
        <v>50</v>
      </c>
      <c r="E10" s="106">
        <v>10</v>
      </c>
      <c r="F10" s="107">
        <f t="shared" si="0"/>
        <v>10</v>
      </c>
    </row>
    <row r="11" spans="1:6" ht="105" x14ac:dyDescent="0.25">
      <c r="A11" s="14" t="s">
        <v>652</v>
      </c>
      <c r="B11" s="14" t="s">
        <v>653</v>
      </c>
      <c r="C11" s="72">
        <v>83</v>
      </c>
      <c r="D11" s="105">
        <v>83</v>
      </c>
      <c r="E11" s="106">
        <v>5</v>
      </c>
      <c r="F11" s="107">
        <f t="shared" si="0"/>
        <v>5</v>
      </c>
    </row>
    <row r="12" spans="1:6" ht="255" x14ac:dyDescent="0.25">
      <c r="A12" s="14" t="s">
        <v>654</v>
      </c>
      <c r="B12" s="14" t="s">
        <v>655</v>
      </c>
      <c r="C12" s="108">
        <v>1</v>
      </c>
      <c r="D12" s="109">
        <f>9/9</f>
        <v>1</v>
      </c>
      <c r="E12" s="106">
        <v>5</v>
      </c>
      <c r="F12" s="107">
        <f t="shared" si="0"/>
        <v>5</v>
      </c>
    </row>
    <row r="13" spans="1:6" x14ac:dyDescent="0.25">
      <c r="A13" s="460" t="s">
        <v>5</v>
      </c>
      <c r="B13" s="529"/>
      <c r="C13" s="529"/>
      <c r="D13" s="529"/>
      <c r="E13" s="461"/>
      <c r="F13" s="110">
        <f>SUM(F4:F12)</f>
        <v>100</v>
      </c>
    </row>
    <row r="16" spans="1:6" x14ac:dyDescent="0.25">
      <c r="A16" s="111" t="str">
        <f>+A1</f>
        <v xml:space="preserve">OFICINA ASESORA JURIDICA </v>
      </c>
      <c r="B16" s="3" t="e">
        <f>+#REF!</f>
        <v>#REF!</v>
      </c>
      <c r="C16" s="3"/>
      <c r="D16" s="3">
        <f>+F13</f>
        <v>100</v>
      </c>
    </row>
  </sheetData>
  <mergeCells count="3">
    <mergeCell ref="A2:F2"/>
    <mergeCell ref="A1:F1"/>
    <mergeCell ref="A13:E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8" workbookViewId="0">
      <selection activeCell="H8" sqref="H8"/>
    </sheetView>
  </sheetViews>
  <sheetFormatPr baseColWidth="10" defaultRowHeight="15" x14ac:dyDescent="0.25"/>
  <cols>
    <col min="1" max="1" width="24.7109375" style="112" customWidth="1"/>
    <col min="2" max="2" width="17.42578125" style="112" customWidth="1"/>
    <col min="3" max="3" width="14.28515625" style="112" customWidth="1"/>
    <col min="4" max="4" width="11.42578125" style="112"/>
    <col min="5" max="5" width="15.42578125" style="112" customWidth="1"/>
    <col min="6" max="6" width="23" style="112" customWidth="1"/>
    <col min="7" max="7" width="30.140625" style="112" customWidth="1"/>
    <col min="8" max="16384" width="11.42578125" style="112"/>
  </cols>
  <sheetData>
    <row r="1" spans="1:7" ht="15.75" thickBot="1" x14ac:dyDescent="0.3">
      <c r="A1" s="362" t="s">
        <v>1035</v>
      </c>
      <c r="B1" s="363"/>
      <c r="C1" s="363"/>
      <c r="D1" s="363"/>
      <c r="E1" s="363"/>
      <c r="F1" s="363"/>
      <c r="G1" s="364"/>
    </row>
    <row r="2" spans="1:7" ht="15.75" thickBot="1" x14ac:dyDescent="0.3">
      <c r="A2" s="365" t="s">
        <v>1035</v>
      </c>
      <c r="B2" s="366"/>
      <c r="C2" s="366"/>
      <c r="D2" s="366"/>
      <c r="E2" s="366"/>
      <c r="F2" s="367"/>
      <c r="G2" s="368"/>
    </row>
    <row r="3" spans="1:7" ht="15.75" thickBot="1" x14ac:dyDescent="0.3">
      <c r="A3" s="365" t="s">
        <v>88</v>
      </c>
      <c r="B3" s="366"/>
      <c r="C3" s="366"/>
      <c r="D3" s="366"/>
      <c r="E3" s="366"/>
      <c r="F3" s="367"/>
      <c r="G3" s="368"/>
    </row>
    <row r="4" spans="1:7" x14ac:dyDescent="0.25">
      <c r="A4" s="45" t="s">
        <v>360</v>
      </c>
      <c r="B4" s="45" t="s">
        <v>361</v>
      </c>
      <c r="C4" s="45" t="s">
        <v>362</v>
      </c>
      <c r="D4" s="45" t="s">
        <v>363</v>
      </c>
      <c r="E4" s="45" t="s">
        <v>364</v>
      </c>
      <c r="F4" s="46" t="s">
        <v>365</v>
      </c>
      <c r="G4" s="27" t="s">
        <v>366</v>
      </c>
    </row>
    <row r="5" spans="1:7" ht="45" x14ac:dyDescent="0.25">
      <c r="A5" s="325" t="s">
        <v>90</v>
      </c>
      <c r="B5" s="104" t="s">
        <v>98</v>
      </c>
      <c r="C5" s="100">
        <v>5</v>
      </c>
      <c r="D5" s="100">
        <v>100</v>
      </c>
      <c r="E5" s="100">
        <v>100</v>
      </c>
      <c r="F5" s="100">
        <f>+E5/D5*C5</f>
        <v>5</v>
      </c>
      <c r="G5" s="386">
        <f>SUM(F5:F17)</f>
        <v>100</v>
      </c>
    </row>
    <row r="6" spans="1:7" ht="56.25" x14ac:dyDescent="0.25">
      <c r="A6" s="325"/>
      <c r="B6" s="104" t="s">
        <v>99</v>
      </c>
      <c r="C6" s="100">
        <v>5</v>
      </c>
      <c r="D6" s="100">
        <v>100</v>
      </c>
      <c r="E6" s="100">
        <v>100</v>
      </c>
      <c r="F6" s="100">
        <f>+E6/D6*C6</f>
        <v>5</v>
      </c>
      <c r="G6" s="321"/>
    </row>
    <row r="7" spans="1:7" ht="22.5" x14ac:dyDescent="0.25">
      <c r="A7" s="104" t="s">
        <v>91</v>
      </c>
      <c r="B7" s="104" t="s">
        <v>100</v>
      </c>
      <c r="C7" s="100">
        <v>10</v>
      </c>
      <c r="D7" s="100">
        <v>250</v>
      </c>
      <c r="E7" s="100">
        <v>261</v>
      </c>
      <c r="F7" s="100">
        <v>10</v>
      </c>
      <c r="G7" s="321"/>
    </row>
    <row r="8" spans="1:7" ht="22.5" x14ac:dyDescent="0.25">
      <c r="A8" s="104" t="s">
        <v>92</v>
      </c>
      <c r="B8" s="104" t="s">
        <v>101</v>
      </c>
      <c r="C8" s="100">
        <v>10</v>
      </c>
      <c r="D8" s="100">
        <v>12</v>
      </c>
      <c r="E8" s="100">
        <v>12</v>
      </c>
      <c r="F8" s="100">
        <v>10</v>
      </c>
      <c r="G8" s="321"/>
    </row>
    <row r="9" spans="1:7" ht="22.5" x14ac:dyDescent="0.25">
      <c r="A9" s="325" t="s">
        <v>93</v>
      </c>
      <c r="B9" s="104" t="s">
        <v>102</v>
      </c>
      <c r="C9" s="100">
        <v>15</v>
      </c>
      <c r="D9" s="100">
        <v>100</v>
      </c>
      <c r="E9" s="100">
        <v>100</v>
      </c>
      <c r="F9" s="100">
        <f>+E9/D9*C9</f>
        <v>15</v>
      </c>
      <c r="G9" s="321"/>
    </row>
    <row r="10" spans="1:7" ht="33.75" x14ac:dyDescent="0.25">
      <c r="A10" s="325"/>
      <c r="B10" s="104" t="s">
        <v>103</v>
      </c>
      <c r="C10" s="100">
        <v>15</v>
      </c>
      <c r="D10" s="100">
        <v>100</v>
      </c>
      <c r="E10" s="100">
        <v>100</v>
      </c>
      <c r="F10" s="100">
        <f t="shared" ref="F10:F12" si="0">+E10/D10*C10</f>
        <v>15</v>
      </c>
      <c r="G10" s="321"/>
    </row>
    <row r="11" spans="1:7" ht="45" x14ac:dyDescent="0.25">
      <c r="A11" s="325" t="s">
        <v>94</v>
      </c>
      <c r="B11" s="104" t="s">
        <v>104</v>
      </c>
      <c r="C11" s="100">
        <v>5</v>
      </c>
      <c r="D11" s="100">
        <v>100</v>
      </c>
      <c r="E11" s="100">
        <v>100</v>
      </c>
      <c r="F11" s="100">
        <f t="shared" si="0"/>
        <v>5</v>
      </c>
      <c r="G11" s="321"/>
    </row>
    <row r="12" spans="1:7" ht="56.25" x14ac:dyDescent="0.25">
      <c r="A12" s="325"/>
      <c r="B12" s="104" t="s">
        <v>105</v>
      </c>
      <c r="C12" s="100">
        <v>5</v>
      </c>
      <c r="D12" s="100">
        <v>100</v>
      </c>
      <c r="E12" s="100">
        <v>100</v>
      </c>
      <c r="F12" s="100">
        <f t="shared" si="0"/>
        <v>5</v>
      </c>
      <c r="G12" s="321"/>
    </row>
    <row r="13" spans="1:7" ht="22.5" x14ac:dyDescent="0.25">
      <c r="A13" s="104" t="s">
        <v>95</v>
      </c>
      <c r="B13" s="104" t="s">
        <v>106</v>
      </c>
      <c r="C13" s="100">
        <v>10</v>
      </c>
      <c r="D13" s="100">
        <v>46</v>
      </c>
      <c r="E13" s="100">
        <v>51</v>
      </c>
      <c r="F13" s="100">
        <v>10</v>
      </c>
      <c r="G13" s="321"/>
    </row>
    <row r="14" spans="1:7" ht="45" x14ac:dyDescent="0.25">
      <c r="A14" s="325" t="s">
        <v>96</v>
      </c>
      <c r="B14" s="104" t="s">
        <v>107</v>
      </c>
      <c r="C14" s="100">
        <v>5</v>
      </c>
      <c r="D14" s="100">
        <v>100</v>
      </c>
      <c r="E14" s="100">
        <v>100</v>
      </c>
      <c r="F14" s="100">
        <f>+E14/D14*C14</f>
        <v>5</v>
      </c>
      <c r="G14" s="321"/>
    </row>
    <row r="15" spans="1:7" ht="56.25" x14ac:dyDescent="0.25">
      <c r="A15" s="325"/>
      <c r="B15" s="104" t="s">
        <v>108</v>
      </c>
      <c r="C15" s="100">
        <v>5</v>
      </c>
      <c r="D15" s="100">
        <v>100</v>
      </c>
      <c r="E15" s="100">
        <v>100</v>
      </c>
      <c r="F15" s="100">
        <f t="shared" ref="F15:F17" si="1">+E15/D15*C15</f>
        <v>5</v>
      </c>
      <c r="G15" s="321"/>
    </row>
    <row r="16" spans="1:7" ht="45" x14ac:dyDescent="0.25">
      <c r="A16" s="530" t="s">
        <v>97</v>
      </c>
      <c r="B16" s="104" t="s">
        <v>109</v>
      </c>
      <c r="C16" s="100">
        <v>5</v>
      </c>
      <c r="D16" s="100">
        <v>100</v>
      </c>
      <c r="E16" s="100">
        <v>100</v>
      </c>
      <c r="F16" s="100">
        <f t="shared" si="1"/>
        <v>5</v>
      </c>
      <c r="G16" s="321"/>
    </row>
    <row r="17" spans="1:7" ht="57" thickBot="1" x14ac:dyDescent="0.3">
      <c r="A17" s="531"/>
      <c r="B17" s="104" t="s">
        <v>110</v>
      </c>
      <c r="C17" s="100">
        <v>5</v>
      </c>
      <c r="D17" s="100">
        <v>100</v>
      </c>
      <c r="E17" s="100">
        <v>100</v>
      </c>
      <c r="F17" s="100">
        <f t="shared" si="1"/>
        <v>5</v>
      </c>
      <c r="G17" s="322"/>
    </row>
    <row r="18" spans="1:7" ht="15.75" thickBot="1" x14ac:dyDescent="0.3">
      <c r="A18" s="417" t="s">
        <v>1035</v>
      </c>
      <c r="B18" s="418"/>
      <c r="C18" s="418"/>
      <c r="D18" s="418"/>
      <c r="E18" s="418"/>
      <c r="F18" s="418"/>
      <c r="G18" s="419"/>
    </row>
    <row r="19" spans="1:7" ht="15.75" thickBot="1" x14ac:dyDescent="0.3">
      <c r="A19" s="532" t="s">
        <v>1035</v>
      </c>
      <c r="B19" s="533"/>
      <c r="C19" s="533"/>
      <c r="D19" s="533"/>
      <c r="E19" s="533"/>
      <c r="F19" s="534"/>
      <c r="G19" s="535"/>
    </row>
    <row r="20" spans="1:7" ht="15.75" thickBot="1" x14ac:dyDescent="0.3">
      <c r="A20" s="532" t="s">
        <v>89</v>
      </c>
      <c r="B20" s="533"/>
      <c r="C20" s="533"/>
      <c r="D20" s="533"/>
      <c r="E20" s="533"/>
      <c r="F20" s="534"/>
      <c r="G20" s="535"/>
    </row>
    <row r="21" spans="1:7" x14ac:dyDescent="0.25">
      <c r="A21" s="45" t="s">
        <v>360</v>
      </c>
      <c r="B21" s="45" t="s">
        <v>361</v>
      </c>
      <c r="C21" s="45" t="s">
        <v>362</v>
      </c>
      <c r="D21" s="45" t="s">
        <v>363</v>
      </c>
      <c r="E21" s="45" t="s">
        <v>364</v>
      </c>
      <c r="F21" s="46" t="s">
        <v>365</v>
      </c>
      <c r="G21" s="27" t="s">
        <v>366</v>
      </c>
    </row>
    <row r="22" spans="1:7" ht="22.5" x14ac:dyDescent="0.25">
      <c r="A22" s="530" t="s">
        <v>111</v>
      </c>
      <c r="B22" s="104" t="s">
        <v>113</v>
      </c>
      <c r="C22" s="100">
        <v>25</v>
      </c>
      <c r="D22" s="100">
        <v>100</v>
      </c>
      <c r="E22" s="100">
        <v>100</v>
      </c>
      <c r="F22" s="100">
        <f>+E22/D22*C22</f>
        <v>25</v>
      </c>
      <c r="G22" s="386">
        <f>SUM(F22:F25)</f>
        <v>100</v>
      </c>
    </row>
    <row r="23" spans="1:7" ht="33.75" x14ac:dyDescent="0.25">
      <c r="A23" s="531"/>
      <c r="B23" s="104" t="s">
        <v>114</v>
      </c>
      <c r="C23" s="100">
        <v>25</v>
      </c>
      <c r="D23" s="100">
        <v>100</v>
      </c>
      <c r="E23" s="100">
        <v>100</v>
      </c>
      <c r="F23" s="100">
        <f t="shared" ref="F23:F25" si="2">+E23/D23*C23</f>
        <v>25</v>
      </c>
      <c r="G23" s="321"/>
    </row>
    <row r="24" spans="1:7" ht="45" x14ac:dyDescent="0.25">
      <c r="A24" s="530" t="s">
        <v>112</v>
      </c>
      <c r="B24" s="104" t="s">
        <v>115</v>
      </c>
      <c r="C24" s="100">
        <v>25</v>
      </c>
      <c r="D24" s="100">
        <v>100</v>
      </c>
      <c r="E24" s="100">
        <v>100</v>
      </c>
      <c r="F24" s="100">
        <f t="shared" si="2"/>
        <v>25</v>
      </c>
      <c r="G24" s="321"/>
    </row>
    <row r="25" spans="1:7" ht="56.25" x14ac:dyDescent="0.25">
      <c r="A25" s="531"/>
      <c r="B25" s="104" t="s">
        <v>116</v>
      </c>
      <c r="C25" s="100">
        <v>25</v>
      </c>
      <c r="D25" s="100">
        <v>100</v>
      </c>
      <c r="E25" s="100">
        <v>100</v>
      </c>
      <c r="F25" s="100">
        <f t="shared" si="2"/>
        <v>25</v>
      </c>
      <c r="G25" s="322"/>
    </row>
    <row r="26" spans="1:7" ht="15.75" thickBot="1" x14ac:dyDescent="0.3"/>
    <row r="27" spans="1:7" ht="15.75" thickBot="1" x14ac:dyDescent="0.3">
      <c r="A27" s="346" t="s">
        <v>1036</v>
      </c>
      <c r="B27" s="347"/>
      <c r="C27" s="347"/>
      <c r="D27" s="347"/>
      <c r="E27" s="347"/>
      <c r="F27" s="347"/>
      <c r="G27" s="348"/>
    </row>
    <row r="28" spans="1:7" ht="30" x14ac:dyDescent="0.25">
      <c r="A28" s="349" t="s">
        <v>509</v>
      </c>
      <c r="B28" s="350"/>
      <c r="C28" s="94" t="s">
        <v>134</v>
      </c>
      <c r="D28" s="94" t="s">
        <v>510</v>
      </c>
      <c r="E28" s="94" t="s">
        <v>511</v>
      </c>
      <c r="F28" s="101" t="s">
        <v>512</v>
      </c>
      <c r="G28" s="71" t="s">
        <v>1037</v>
      </c>
    </row>
    <row r="29" spans="1:7" ht="54.75" customHeight="1" x14ac:dyDescent="0.25">
      <c r="A29" s="354" t="s">
        <v>1038</v>
      </c>
      <c r="B29" s="355"/>
      <c r="C29" s="100">
        <v>50</v>
      </c>
      <c r="D29" s="100">
        <v>100</v>
      </c>
      <c r="E29" s="51">
        <f>+G5</f>
        <v>100</v>
      </c>
      <c r="F29" s="99">
        <f>+E29*C29/D29</f>
        <v>50</v>
      </c>
      <c r="G29" s="353">
        <f>SUM(F29:F30)</f>
        <v>100</v>
      </c>
    </row>
    <row r="30" spans="1:7" ht="48.75" customHeight="1" x14ac:dyDescent="0.25">
      <c r="A30" s="351" t="s">
        <v>1039</v>
      </c>
      <c r="B30" s="352"/>
      <c r="C30" s="100">
        <v>50</v>
      </c>
      <c r="D30" s="100">
        <v>100</v>
      </c>
      <c r="E30" s="95">
        <f>+G22</f>
        <v>100</v>
      </c>
      <c r="F30" s="99">
        <f t="shared" ref="F30" si="3">+E30*C30/D30</f>
        <v>50</v>
      </c>
      <c r="G30" s="353"/>
    </row>
  </sheetData>
  <mergeCells count="20">
    <mergeCell ref="A28:B28"/>
    <mergeCell ref="A29:B29"/>
    <mergeCell ref="G29:G30"/>
    <mergeCell ref="A30:B30"/>
    <mergeCell ref="A18:G18"/>
    <mergeCell ref="A19:G19"/>
    <mergeCell ref="A20:G20"/>
    <mergeCell ref="G22:G25"/>
    <mergeCell ref="A27:G27"/>
    <mergeCell ref="A22:A23"/>
    <mergeCell ref="A24:A25"/>
    <mergeCell ref="A1:G1"/>
    <mergeCell ref="A2:G2"/>
    <mergeCell ref="A3:G3"/>
    <mergeCell ref="A5:A6"/>
    <mergeCell ref="G5:G17"/>
    <mergeCell ref="A9:A10"/>
    <mergeCell ref="A11:A12"/>
    <mergeCell ref="A14:A15"/>
    <mergeCell ref="A16:A17"/>
  </mergeCells>
  <conditionalFormatting sqref="E4 E6:E8 E17 E15 E12:E13 E10">
    <cfRule type="expression" dxfId="0" priority="2">
      <formula>"SI($AE$7&lt;0"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2" workbookViewId="0">
      <selection activeCell="H35" sqref="H35"/>
    </sheetView>
  </sheetViews>
  <sheetFormatPr baseColWidth="10" defaultRowHeight="15" x14ac:dyDescent="0.25"/>
  <cols>
    <col min="1" max="1" width="21.140625" style="112" customWidth="1"/>
    <col min="2" max="2" width="11.42578125" style="112"/>
    <col min="3" max="3" width="14.28515625" style="112" customWidth="1"/>
    <col min="4" max="4" width="11.42578125" style="112"/>
    <col min="5" max="5" width="18" style="112" customWidth="1"/>
    <col min="6" max="6" width="17.140625" style="112" customWidth="1"/>
    <col min="7" max="7" width="30.85546875" style="112" customWidth="1"/>
    <col min="8" max="16384" width="11.42578125" style="112"/>
  </cols>
  <sheetData>
    <row r="1" spans="1:7" ht="15.75" thickBot="1" x14ac:dyDescent="0.3">
      <c r="A1" s="362" t="s">
        <v>1040</v>
      </c>
      <c r="B1" s="363"/>
      <c r="C1" s="363"/>
      <c r="D1" s="363"/>
      <c r="E1" s="363"/>
      <c r="F1" s="363"/>
      <c r="G1" s="364"/>
    </row>
    <row r="2" spans="1:7" ht="15.75" thickBot="1" x14ac:dyDescent="0.3">
      <c r="A2" s="365" t="s">
        <v>1041</v>
      </c>
      <c r="B2" s="366"/>
      <c r="C2" s="366"/>
      <c r="D2" s="366"/>
      <c r="E2" s="366"/>
      <c r="F2" s="367"/>
      <c r="G2" s="368"/>
    </row>
    <row r="3" spans="1:7" ht="15.75" thickBot="1" x14ac:dyDescent="0.3">
      <c r="A3" s="365" t="s">
        <v>1042</v>
      </c>
      <c r="B3" s="366"/>
      <c r="C3" s="366"/>
      <c r="D3" s="366"/>
      <c r="E3" s="366"/>
      <c r="F3" s="367"/>
      <c r="G3" s="368"/>
    </row>
    <row r="4" spans="1:7" x14ac:dyDescent="0.25">
      <c r="A4" s="45" t="s">
        <v>360</v>
      </c>
      <c r="B4" s="45" t="s">
        <v>361</v>
      </c>
      <c r="C4" s="45" t="s">
        <v>362</v>
      </c>
      <c r="D4" s="45" t="s">
        <v>363</v>
      </c>
      <c r="E4" s="45" t="s">
        <v>364</v>
      </c>
      <c r="F4" s="46" t="s">
        <v>365</v>
      </c>
      <c r="G4" s="27" t="s">
        <v>366</v>
      </c>
    </row>
    <row r="5" spans="1:7" ht="120" x14ac:dyDescent="0.25">
      <c r="A5" s="10" t="s">
        <v>118</v>
      </c>
      <c r="B5" s="10" t="s">
        <v>126</v>
      </c>
      <c r="C5" s="100">
        <v>33</v>
      </c>
      <c r="D5" s="173">
        <v>2</v>
      </c>
      <c r="E5" s="100">
        <v>2</v>
      </c>
      <c r="F5" s="100">
        <f>+E5/D5*C5</f>
        <v>33</v>
      </c>
      <c r="G5" s="386">
        <f>SUM(F5:F7)</f>
        <v>100</v>
      </c>
    </row>
    <row r="6" spans="1:7" ht="105" x14ac:dyDescent="0.25">
      <c r="A6" s="174" t="s">
        <v>119</v>
      </c>
      <c r="B6" s="174" t="s">
        <v>119</v>
      </c>
      <c r="C6" s="100">
        <v>34</v>
      </c>
      <c r="D6" s="173">
        <v>8</v>
      </c>
      <c r="E6" s="100">
        <v>8</v>
      </c>
      <c r="F6" s="100">
        <f t="shared" ref="F6:F7" si="0">+E6/D6*C6</f>
        <v>34</v>
      </c>
      <c r="G6" s="321"/>
    </row>
    <row r="7" spans="1:7" ht="120.75" thickBot="1" x14ac:dyDescent="0.3">
      <c r="A7" s="175" t="s">
        <v>120</v>
      </c>
      <c r="B7" s="174" t="s">
        <v>127</v>
      </c>
      <c r="C7" s="100">
        <v>33</v>
      </c>
      <c r="D7" s="173">
        <v>100</v>
      </c>
      <c r="E7" s="100">
        <v>100</v>
      </c>
      <c r="F7" s="100">
        <f t="shared" si="0"/>
        <v>33</v>
      </c>
      <c r="G7" s="322"/>
    </row>
    <row r="8" spans="1:7" ht="15.75" thickBot="1" x14ac:dyDescent="0.3">
      <c r="A8" s="543" t="s">
        <v>1040</v>
      </c>
      <c r="B8" s="544"/>
      <c r="C8" s="544"/>
      <c r="D8" s="544"/>
      <c r="E8" s="544"/>
      <c r="F8" s="544"/>
      <c r="G8" s="545"/>
    </row>
    <row r="9" spans="1:7" ht="15.75" thickBot="1" x14ac:dyDescent="0.3">
      <c r="A9" s="536" t="s">
        <v>1041</v>
      </c>
      <c r="B9" s="537"/>
      <c r="C9" s="537"/>
      <c r="D9" s="537"/>
      <c r="E9" s="537"/>
      <c r="F9" s="538"/>
      <c r="G9" s="539"/>
    </row>
    <row r="10" spans="1:7" ht="15.75" thickBot="1" x14ac:dyDescent="0.3">
      <c r="A10" s="536" t="s">
        <v>1043</v>
      </c>
      <c r="B10" s="537"/>
      <c r="C10" s="537"/>
      <c r="D10" s="537"/>
      <c r="E10" s="537"/>
      <c r="F10" s="538"/>
      <c r="G10" s="539"/>
    </row>
    <row r="11" spans="1:7" x14ac:dyDescent="0.25">
      <c r="A11" s="45" t="s">
        <v>360</v>
      </c>
      <c r="B11" s="45" t="s">
        <v>361</v>
      </c>
      <c r="C11" s="45" t="s">
        <v>362</v>
      </c>
      <c r="D11" s="45" t="s">
        <v>363</v>
      </c>
      <c r="E11" s="45" t="s">
        <v>364</v>
      </c>
      <c r="F11" s="46" t="s">
        <v>365</v>
      </c>
      <c r="G11" s="27" t="s">
        <v>366</v>
      </c>
    </row>
    <row r="12" spans="1:7" ht="105" x14ac:dyDescent="0.25">
      <c r="A12" s="175" t="s">
        <v>121</v>
      </c>
      <c r="B12" s="96" t="s">
        <v>128</v>
      </c>
      <c r="C12" s="100">
        <v>34</v>
      </c>
      <c r="D12" s="100">
        <v>8</v>
      </c>
      <c r="E12" s="100">
        <v>8</v>
      </c>
      <c r="F12" s="100">
        <f>+E12/D12*C12</f>
        <v>34</v>
      </c>
      <c r="G12" s="320">
        <f>SUM(F12:F14)</f>
        <v>99.587500000000006</v>
      </c>
    </row>
    <row r="13" spans="1:7" ht="56.25" x14ac:dyDescent="0.25">
      <c r="A13" s="175" t="s">
        <v>122</v>
      </c>
      <c r="B13" s="98" t="s">
        <v>129</v>
      </c>
      <c r="C13" s="100">
        <v>33</v>
      </c>
      <c r="D13" s="100">
        <v>80</v>
      </c>
      <c r="E13" s="100">
        <v>79</v>
      </c>
      <c r="F13" s="95">
        <f t="shared" ref="F13:F14" si="1">+E13/D13*C13</f>
        <v>32.587499999999999</v>
      </c>
      <c r="G13" s="323"/>
    </row>
    <row r="14" spans="1:7" ht="34.5" thickBot="1" x14ac:dyDescent="0.3">
      <c r="A14" s="175" t="s">
        <v>123</v>
      </c>
      <c r="B14" s="98" t="s">
        <v>130</v>
      </c>
      <c r="C14" s="100">
        <v>33</v>
      </c>
      <c r="D14" s="100">
        <v>35</v>
      </c>
      <c r="E14" s="100">
        <v>35</v>
      </c>
      <c r="F14" s="100">
        <f t="shared" si="1"/>
        <v>33</v>
      </c>
      <c r="G14" s="324"/>
    </row>
    <row r="15" spans="1:7" ht="15.75" thickBot="1" x14ac:dyDescent="0.3">
      <c r="A15" s="540" t="s">
        <v>1040</v>
      </c>
      <c r="B15" s="541"/>
      <c r="C15" s="541"/>
      <c r="D15" s="541"/>
      <c r="E15" s="541"/>
      <c r="F15" s="541"/>
      <c r="G15" s="542"/>
    </row>
    <row r="16" spans="1:7" ht="15.75" thickBot="1" x14ac:dyDescent="0.3">
      <c r="A16" s="547" t="s">
        <v>1041</v>
      </c>
      <c r="B16" s="548"/>
      <c r="C16" s="548"/>
      <c r="D16" s="548"/>
      <c r="E16" s="548"/>
      <c r="F16" s="549"/>
      <c r="G16" s="550"/>
    </row>
    <row r="17" spans="1:7" ht="15.75" thickBot="1" x14ac:dyDescent="0.3">
      <c r="A17" s="547" t="s">
        <v>1044</v>
      </c>
      <c r="B17" s="548"/>
      <c r="C17" s="548"/>
      <c r="D17" s="548"/>
      <c r="E17" s="548"/>
      <c r="F17" s="549"/>
      <c r="G17" s="550"/>
    </row>
    <row r="18" spans="1:7" x14ac:dyDescent="0.25">
      <c r="A18" s="45" t="s">
        <v>360</v>
      </c>
      <c r="B18" s="45" t="s">
        <v>361</v>
      </c>
      <c r="C18" s="45" t="s">
        <v>362</v>
      </c>
      <c r="D18" s="45" t="s">
        <v>363</v>
      </c>
      <c r="E18" s="45" t="s">
        <v>364</v>
      </c>
      <c r="F18" s="46" t="s">
        <v>365</v>
      </c>
      <c r="G18" s="27" t="s">
        <v>366</v>
      </c>
    </row>
    <row r="19" spans="1:7" ht="60" x14ac:dyDescent="0.25">
      <c r="A19" s="175" t="s">
        <v>124</v>
      </c>
      <c r="B19" s="98" t="s">
        <v>131</v>
      </c>
      <c r="C19" s="100">
        <v>34</v>
      </c>
      <c r="D19" s="100">
        <v>99</v>
      </c>
      <c r="E19" s="100">
        <v>99</v>
      </c>
      <c r="F19" s="100">
        <f>+E19/D19*C19</f>
        <v>34</v>
      </c>
      <c r="G19" s="386">
        <f>SUM(F19:F21)</f>
        <v>100</v>
      </c>
    </row>
    <row r="20" spans="1:7" ht="60" x14ac:dyDescent="0.25">
      <c r="A20" s="175" t="s">
        <v>124</v>
      </c>
      <c r="B20" s="98" t="s">
        <v>132</v>
      </c>
      <c r="C20" s="100">
        <v>33</v>
      </c>
      <c r="D20" s="100">
        <v>99</v>
      </c>
      <c r="E20" s="100">
        <v>100</v>
      </c>
      <c r="F20" s="99">
        <v>33</v>
      </c>
      <c r="G20" s="321"/>
    </row>
    <row r="21" spans="1:7" ht="30" x14ac:dyDescent="0.25">
      <c r="A21" s="97" t="s">
        <v>125</v>
      </c>
      <c r="B21" s="96" t="s">
        <v>133</v>
      </c>
      <c r="C21" s="100">
        <v>33</v>
      </c>
      <c r="D21" s="100">
        <v>8</v>
      </c>
      <c r="E21" s="100">
        <v>8</v>
      </c>
      <c r="F21" s="100">
        <f t="shared" ref="F21" si="2">+E21/D21*C21</f>
        <v>33</v>
      </c>
      <c r="G21" s="322"/>
    </row>
    <row r="22" spans="1:7" ht="15.75" thickBot="1" x14ac:dyDescent="0.3"/>
    <row r="23" spans="1:7" ht="15.75" thickBot="1" x14ac:dyDescent="0.3">
      <c r="A23" s="346" t="s">
        <v>1045</v>
      </c>
      <c r="B23" s="347"/>
      <c r="C23" s="347"/>
      <c r="D23" s="347"/>
      <c r="E23" s="347"/>
      <c r="F23" s="347"/>
      <c r="G23" s="348"/>
    </row>
    <row r="24" spans="1:7" ht="45" x14ac:dyDescent="0.25">
      <c r="A24" s="349" t="s">
        <v>509</v>
      </c>
      <c r="B24" s="350"/>
      <c r="C24" s="94" t="s">
        <v>134</v>
      </c>
      <c r="D24" s="94" t="s">
        <v>510</v>
      </c>
      <c r="E24" s="94" t="s">
        <v>511</v>
      </c>
      <c r="F24" s="101" t="s">
        <v>512</v>
      </c>
      <c r="G24" s="71" t="s">
        <v>1046</v>
      </c>
    </row>
    <row r="25" spans="1:7" ht="42" customHeight="1" x14ac:dyDescent="0.25">
      <c r="A25" s="354" t="s">
        <v>1042</v>
      </c>
      <c r="B25" s="355"/>
      <c r="C25" s="100">
        <v>34</v>
      </c>
      <c r="D25" s="100">
        <v>100</v>
      </c>
      <c r="E25" s="51">
        <f>+G5</f>
        <v>100</v>
      </c>
      <c r="F25" s="99">
        <f>+E25*C25/D25</f>
        <v>34</v>
      </c>
      <c r="G25" s="353">
        <f>SUM(F25:F27)</f>
        <v>99.863875000000007</v>
      </c>
    </row>
    <row r="26" spans="1:7" ht="49.5" customHeight="1" x14ac:dyDescent="0.25">
      <c r="A26" s="351" t="s">
        <v>1043</v>
      </c>
      <c r="B26" s="352"/>
      <c r="C26" s="100">
        <v>33</v>
      </c>
      <c r="D26" s="100">
        <v>100</v>
      </c>
      <c r="E26" s="95">
        <f>+G12</f>
        <v>99.587500000000006</v>
      </c>
      <c r="F26" s="99">
        <f t="shared" ref="F26:F27" si="3">+E26*C26/D26</f>
        <v>32.863875</v>
      </c>
      <c r="G26" s="353"/>
    </row>
    <row r="27" spans="1:7" ht="32.25" customHeight="1" x14ac:dyDescent="0.25">
      <c r="A27" s="546" t="s">
        <v>1047</v>
      </c>
      <c r="B27" s="546"/>
      <c r="C27" s="100">
        <v>33</v>
      </c>
      <c r="D27" s="100">
        <v>100</v>
      </c>
      <c r="E27" s="100">
        <f>+G19</f>
        <v>100</v>
      </c>
      <c r="F27" s="99">
        <f t="shared" si="3"/>
        <v>33</v>
      </c>
      <c r="G27" s="353"/>
    </row>
  </sheetData>
  <mergeCells count="18">
    <mergeCell ref="A25:B25"/>
    <mergeCell ref="G25:G27"/>
    <mergeCell ref="A26:B26"/>
    <mergeCell ref="A27:B27"/>
    <mergeCell ref="A16:G16"/>
    <mergeCell ref="A17:G17"/>
    <mergeCell ref="G19:G21"/>
    <mergeCell ref="A23:G23"/>
    <mergeCell ref="A24:B24"/>
    <mergeCell ref="A9:G9"/>
    <mergeCell ref="A10:G10"/>
    <mergeCell ref="G12:G14"/>
    <mergeCell ref="A15:G15"/>
    <mergeCell ref="A1:G1"/>
    <mergeCell ref="A2:G2"/>
    <mergeCell ref="A3:G3"/>
    <mergeCell ref="G5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ANIMAL</vt:lpstr>
      <vt:lpstr>VEGETAL</vt:lpstr>
      <vt:lpstr>FRONTERAS</vt:lpstr>
      <vt:lpstr>DIAGNOSTICO</vt:lpstr>
      <vt:lpstr>REGULACION</vt:lpstr>
      <vt:lpstr>ADMINSITRATIVA</vt:lpstr>
      <vt:lpstr>JURIDICA</vt:lpstr>
      <vt:lpstr>COMUNIC</vt:lpstr>
      <vt:lpstr>TECNOLOGIAS </vt:lpstr>
      <vt:lpstr>PLANEACION</vt:lpstr>
      <vt:lpstr>CONTROL INTERNO  </vt:lpstr>
      <vt:lpstr>CONSOLIDADO ICA </vt:lpstr>
      <vt:lpstr>SECCIONALES</vt:lpstr>
      <vt:lpstr>ordenado + a -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Edilma Campuzano Rojas</dc:creator>
  <cp:lastModifiedBy>Maria Edilma Campuzano Rojas</cp:lastModifiedBy>
  <dcterms:created xsi:type="dcterms:W3CDTF">2017-08-04T16:05:30Z</dcterms:created>
  <dcterms:modified xsi:type="dcterms:W3CDTF">2018-02-08T20:41:23Z</dcterms:modified>
</cp:coreProperties>
</file>