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355" windowHeight="6330" tabRatio="694" firstSheet="9" activeTab="9"/>
  </bookViews>
  <sheets>
    <sheet name="eje99" sheetId="2" state="hidden" r:id="rId1"/>
    <sheet name="Hoja3" sheetId="3" state="hidden" r:id="rId2"/>
    <sheet name="ejecuci99" sheetId="4" state="hidden" r:id="rId3"/>
    <sheet name="Hoja4" sheetId="5" state="hidden" r:id="rId4"/>
    <sheet name="Hoja5" sheetId="6" state="hidden" r:id="rId5"/>
    <sheet name="Hoja6" sheetId="7" state="hidden" r:id="rId6"/>
    <sheet name="Ejec DICIEMBRE 04" sheetId="46" r:id="rId7"/>
    <sheet name="PROGRAMACION-2012 POR RECURSO" sheetId="95" r:id="rId8"/>
    <sheet name="PROGRAMACION 2012 POR RECURSO" sheetId="109" r:id="rId9"/>
    <sheet name="EJEC-ENERO-DIC-2011 " sheetId="111" r:id="rId10"/>
  </sheets>
  <calcPr calcId="144525"/>
</workbook>
</file>

<file path=xl/calcChain.xml><?xml version="1.0" encoding="utf-8"?>
<calcChain xmlns="http://schemas.openxmlformats.org/spreadsheetml/2006/main">
  <c r="L72" i="111"/>
  <c r="I72"/>
  <c r="F72"/>
  <c r="L71"/>
  <c r="I71"/>
  <c r="F71"/>
  <c r="N56"/>
  <c r="K56"/>
  <c r="H56"/>
  <c r="E56"/>
  <c r="N34"/>
  <c r="K34"/>
  <c r="H34"/>
  <c r="E34"/>
  <c r="O34" s="1"/>
  <c r="O56" l="1"/>
  <c r="Q56"/>
  <c r="P56"/>
  <c r="P34"/>
  <c r="Q34"/>
  <c r="C71"/>
  <c r="K72" l="1"/>
  <c r="J69"/>
  <c r="K73"/>
  <c r="P73" s="1"/>
  <c r="M65"/>
  <c r="L65"/>
  <c r="J65"/>
  <c r="I65"/>
  <c r="G65"/>
  <c r="F65"/>
  <c r="D65"/>
  <c r="C65"/>
  <c r="M51"/>
  <c r="L51"/>
  <c r="J51"/>
  <c r="I51"/>
  <c r="G51"/>
  <c r="F51"/>
  <c r="D51"/>
  <c r="C51"/>
  <c r="M46"/>
  <c r="L46"/>
  <c r="J46"/>
  <c r="I46"/>
  <c r="G46"/>
  <c r="F46"/>
  <c r="D46"/>
  <c r="C46"/>
  <c r="M28"/>
  <c r="L28"/>
  <c r="J28"/>
  <c r="I28"/>
  <c r="H28"/>
  <c r="G28"/>
  <c r="F28"/>
  <c r="D28"/>
  <c r="C28"/>
  <c r="I69"/>
  <c r="C69"/>
  <c r="D69"/>
  <c r="K75"/>
  <c r="E75"/>
  <c r="E73"/>
  <c r="E72"/>
  <c r="E71"/>
  <c r="E69" s="1"/>
  <c r="K12"/>
  <c r="K16"/>
  <c r="K20"/>
  <c r="K22"/>
  <c r="K24"/>
  <c r="K26"/>
  <c r="K28" s="1"/>
  <c r="K30"/>
  <c r="K39"/>
  <c r="K43"/>
  <c r="K48"/>
  <c r="K53"/>
  <c r="K60"/>
  <c r="P60" s="1"/>
  <c r="K63"/>
  <c r="P63" s="1"/>
  <c r="E12"/>
  <c r="E16"/>
  <c r="E20"/>
  <c r="E22"/>
  <c r="E24"/>
  <c r="E26"/>
  <c r="E28" s="1"/>
  <c r="E30"/>
  <c r="E39"/>
  <c r="E43"/>
  <c r="E48"/>
  <c r="E51" s="1"/>
  <c r="E53"/>
  <c r="E60"/>
  <c r="E63"/>
  <c r="L69"/>
  <c r="M69"/>
  <c r="H71"/>
  <c r="G69"/>
  <c r="N75"/>
  <c r="Q75" s="1"/>
  <c r="H75"/>
  <c r="O75" s="1"/>
  <c r="N73"/>
  <c r="H73"/>
  <c r="O73" s="1"/>
  <c r="N72"/>
  <c r="H72"/>
  <c r="N12"/>
  <c r="Q12" s="1"/>
  <c r="N16"/>
  <c r="N20"/>
  <c r="N22"/>
  <c r="N24"/>
  <c r="N26"/>
  <c r="N30"/>
  <c r="N39"/>
  <c r="N43"/>
  <c r="Q43" s="1"/>
  <c r="N48"/>
  <c r="N53"/>
  <c r="N60"/>
  <c r="N63"/>
  <c r="Q63" s="1"/>
  <c r="H12"/>
  <c r="H16"/>
  <c r="H20"/>
  <c r="H22"/>
  <c r="H24"/>
  <c r="H26"/>
  <c r="H30"/>
  <c r="H39"/>
  <c r="H43"/>
  <c r="H48"/>
  <c r="H51" s="1"/>
  <c r="H53"/>
  <c r="H60"/>
  <c r="H63"/>
  <c r="O16"/>
  <c r="L38" i="95"/>
  <c r="P59" i="109"/>
  <c r="O59"/>
  <c r="Q59"/>
  <c r="J56"/>
  <c r="J52"/>
  <c r="J53"/>
  <c r="J54"/>
  <c r="J17"/>
  <c r="J21"/>
  <c r="J24"/>
  <c r="M24" s="1"/>
  <c r="N24" s="1"/>
  <c r="D28"/>
  <c r="J32"/>
  <c r="J36"/>
  <c r="P36" s="1"/>
  <c r="J39"/>
  <c r="D42"/>
  <c r="J42"/>
  <c r="J45"/>
  <c r="P45" s="1"/>
  <c r="M50"/>
  <c r="M21"/>
  <c r="I52"/>
  <c r="I53"/>
  <c r="O53" s="1"/>
  <c r="I54"/>
  <c r="I13"/>
  <c r="I17"/>
  <c r="K17" s="1"/>
  <c r="I21"/>
  <c r="I24"/>
  <c r="I28"/>
  <c r="I32"/>
  <c r="I36"/>
  <c r="L36" s="1"/>
  <c r="I39"/>
  <c r="I42"/>
  <c r="I45"/>
  <c r="I48"/>
  <c r="L50"/>
  <c r="L17"/>
  <c r="L28"/>
  <c r="N28" s="1"/>
  <c r="L39"/>
  <c r="L42"/>
  <c r="O42" s="1"/>
  <c r="F50"/>
  <c r="F48"/>
  <c r="G50"/>
  <c r="G48"/>
  <c r="G58"/>
  <c r="C50"/>
  <c r="C48"/>
  <c r="C58" s="1"/>
  <c r="D50"/>
  <c r="P57"/>
  <c r="O57"/>
  <c r="Q57"/>
  <c r="O56"/>
  <c r="K56"/>
  <c r="H56"/>
  <c r="E56"/>
  <c r="O54"/>
  <c r="N54"/>
  <c r="H54"/>
  <c r="E54"/>
  <c r="P53"/>
  <c r="Q53"/>
  <c r="N53"/>
  <c r="H53"/>
  <c r="H50" s="1"/>
  <c r="E53"/>
  <c r="P52"/>
  <c r="O52"/>
  <c r="Q52"/>
  <c r="K52"/>
  <c r="H52"/>
  <c r="E52"/>
  <c r="P51"/>
  <c r="O51"/>
  <c r="N50"/>
  <c r="E50"/>
  <c r="P49"/>
  <c r="O49"/>
  <c r="K13"/>
  <c r="K21"/>
  <c r="K24"/>
  <c r="K42"/>
  <c r="H13"/>
  <c r="H17"/>
  <c r="H21"/>
  <c r="H24"/>
  <c r="H28"/>
  <c r="H32"/>
  <c r="H36"/>
  <c r="H39"/>
  <c r="H42"/>
  <c r="H45"/>
  <c r="P47"/>
  <c r="O47"/>
  <c r="P46"/>
  <c r="O46"/>
  <c r="Q46"/>
  <c r="E45"/>
  <c r="P44"/>
  <c r="O44"/>
  <c r="P43"/>
  <c r="O43"/>
  <c r="P42"/>
  <c r="Q42"/>
  <c r="N42"/>
  <c r="E42"/>
  <c r="P41"/>
  <c r="O41"/>
  <c r="P40"/>
  <c r="O40"/>
  <c r="O39"/>
  <c r="E39"/>
  <c r="P38"/>
  <c r="O38"/>
  <c r="P37"/>
  <c r="O37"/>
  <c r="N36"/>
  <c r="E36"/>
  <c r="P35"/>
  <c r="O35"/>
  <c r="P34"/>
  <c r="O34"/>
  <c r="P33"/>
  <c r="O33"/>
  <c r="P32"/>
  <c r="E32"/>
  <c r="P31"/>
  <c r="O31"/>
  <c r="P30"/>
  <c r="O30"/>
  <c r="P29"/>
  <c r="O29"/>
  <c r="O28"/>
  <c r="P27"/>
  <c r="O27"/>
  <c r="P26"/>
  <c r="O26"/>
  <c r="P25"/>
  <c r="O25"/>
  <c r="O24"/>
  <c r="E24"/>
  <c r="P23"/>
  <c r="O23"/>
  <c r="P22"/>
  <c r="O22"/>
  <c r="P21"/>
  <c r="O21"/>
  <c r="N21"/>
  <c r="E21"/>
  <c r="P20"/>
  <c r="O20"/>
  <c r="P19"/>
  <c r="O19"/>
  <c r="P18"/>
  <c r="O18"/>
  <c r="P17"/>
  <c r="O17"/>
  <c r="E17"/>
  <c r="P13"/>
  <c r="O13"/>
  <c r="N13"/>
  <c r="E13"/>
  <c r="J55" i="95"/>
  <c r="J20"/>
  <c r="J23"/>
  <c r="M23" s="1"/>
  <c r="J38"/>
  <c r="M38" s="1"/>
  <c r="N38" s="1"/>
  <c r="I16"/>
  <c r="L16"/>
  <c r="I27"/>
  <c r="I31"/>
  <c r="L31"/>
  <c r="I35"/>
  <c r="I41"/>
  <c r="L41"/>
  <c r="O41" s="1"/>
  <c r="I44"/>
  <c r="M49"/>
  <c r="M55"/>
  <c r="J16"/>
  <c r="P16" s="1"/>
  <c r="D27"/>
  <c r="E27" s="1"/>
  <c r="J27"/>
  <c r="P27" s="1"/>
  <c r="J31"/>
  <c r="J35"/>
  <c r="D41"/>
  <c r="E41" s="1"/>
  <c r="J41"/>
  <c r="K41" s="1"/>
  <c r="J44"/>
  <c r="J51"/>
  <c r="J52"/>
  <c r="P52" s="1"/>
  <c r="J53"/>
  <c r="P56"/>
  <c r="P54"/>
  <c r="P53"/>
  <c r="P51"/>
  <c r="P44"/>
  <c r="P35"/>
  <c r="P31"/>
  <c r="P12"/>
  <c r="I12"/>
  <c r="K12" s="1"/>
  <c r="I20"/>
  <c r="I23"/>
  <c r="I38"/>
  <c r="O38" s="1"/>
  <c r="I47"/>
  <c r="I51"/>
  <c r="I52"/>
  <c r="I53"/>
  <c r="O53" s="1"/>
  <c r="I49"/>
  <c r="L49"/>
  <c r="O56"/>
  <c r="Q56"/>
  <c r="O55"/>
  <c r="O54"/>
  <c r="Q54"/>
  <c r="O52"/>
  <c r="Q52"/>
  <c r="O51"/>
  <c r="O23"/>
  <c r="O20"/>
  <c r="N53"/>
  <c r="N52"/>
  <c r="N49" s="1"/>
  <c r="N51"/>
  <c r="N12"/>
  <c r="N16"/>
  <c r="N23"/>
  <c r="N41"/>
  <c r="C47"/>
  <c r="C49"/>
  <c r="C57" s="1"/>
  <c r="D49"/>
  <c r="F47"/>
  <c r="F49"/>
  <c r="F57"/>
  <c r="G47"/>
  <c r="G49"/>
  <c r="E44"/>
  <c r="E38"/>
  <c r="E35"/>
  <c r="E31"/>
  <c r="E23"/>
  <c r="E20"/>
  <c r="H12"/>
  <c r="E12"/>
  <c r="E55"/>
  <c r="E53"/>
  <c r="E52"/>
  <c r="E51"/>
  <c r="E49" s="1"/>
  <c r="E16"/>
  <c r="K16"/>
  <c r="K20"/>
  <c r="K23"/>
  <c r="K31"/>
  <c r="K38"/>
  <c r="K44"/>
  <c r="H16"/>
  <c r="H20"/>
  <c r="H23"/>
  <c r="H27"/>
  <c r="H31"/>
  <c r="H35"/>
  <c r="H38"/>
  <c r="H41"/>
  <c r="H44"/>
  <c r="H51"/>
  <c r="H52"/>
  <c r="H53"/>
  <c r="H55"/>
  <c r="E32" i="2"/>
  <c r="G32"/>
  <c r="K32" s="1"/>
  <c r="B32"/>
  <c r="C32"/>
  <c r="J10"/>
  <c r="L10" s="1"/>
  <c r="J12"/>
  <c r="L12" s="1"/>
  <c r="J14"/>
  <c r="J19"/>
  <c r="J22"/>
  <c r="L22" s="1"/>
  <c r="J24"/>
  <c r="J27"/>
  <c r="I30"/>
  <c r="I37" s="1"/>
  <c r="H30"/>
  <c r="H37"/>
  <c r="G10"/>
  <c r="K10" s="1"/>
  <c r="G12"/>
  <c r="K12" s="1"/>
  <c r="G14"/>
  <c r="G19"/>
  <c r="G22"/>
  <c r="K22" s="1"/>
  <c r="G24"/>
  <c r="K24" s="1"/>
  <c r="G27"/>
  <c r="F30"/>
  <c r="F37" s="1"/>
  <c r="E30"/>
  <c r="E37"/>
  <c r="D10"/>
  <c r="D12"/>
  <c r="D14"/>
  <c r="D19"/>
  <c r="D22"/>
  <c r="D24"/>
  <c r="D27"/>
  <c r="C30"/>
  <c r="C37" s="1"/>
  <c r="B30"/>
  <c r="B37" s="1"/>
  <c r="L27"/>
  <c r="K27"/>
  <c r="J32"/>
  <c r="L32" s="1"/>
  <c r="J34"/>
  <c r="D34"/>
  <c r="G34"/>
  <c r="K34" s="1"/>
  <c r="L34"/>
  <c r="L14"/>
  <c r="K14"/>
  <c r="H43" i="46"/>
  <c r="H45"/>
  <c r="I43"/>
  <c r="I45"/>
  <c r="I53"/>
  <c r="B43"/>
  <c r="B45"/>
  <c r="B53"/>
  <c r="D53"/>
  <c r="C43"/>
  <c r="C45"/>
  <c r="C53"/>
  <c r="E43"/>
  <c r="E53" s="1"/>
  <c r="E45"/>
  <c r="F43"/>
  <c r="F45"/>
  <c r="F53" s="1"/>
  <c r="J51"/>
  <c r="D51"/>
  <c r="L51"/>
  <c r="G51"/>
  <c r="K51" s="1"/>
  <c r="J49"/>
  <c r="D49"/>
  <c r="L49" s="1"/>
  <c r="G49"/>
  <c r="J48"/>
  <c r="L48" s="1"/>
  <c r="D48"/>
  <c r="G48"/>
  <c r="K48"/>
  <c r="J47"/>
  <c r="L47" s="1"/>
  <c r="D47"/>
  <c r="G47"/>
  <c r="K47"/>
  <c r="J10"/>
  <c r="J12"/>
  <c r="J16"/>
  <c r="J43" s="1"/>
  <c r="L16"/>
  <c r="J19"/>
  <c r="J22"/>
  <c r="J25"/>
  <c r="J27"/>
  <c r="L27" s="1"/>
  <c r="J29"/>
  <c r="J32"/>
  <c r="J34"/>
  <c r="J36"/>
  <c r="L36" s="1"/>
  <c r="J40"/>
  <c r="D10"/>
  <c r="K10" s="1"/>
  <c r="D12"/>
  <c r="L12" s="1"/>
  <c r="D16"/>
  <c r="D19"/>
  <c r="L19" s="1"/>
  <c r="D22"/>
  <c r="L22"/>
  <c r="D25"/>
  <c r="D27"/>
  <c r="K27" s="1"/>
  <c r="D29"/>
  <c r="L29" s="1"/>
  <c r="D32"/>
  <c r="L32" s="1"/>
  <c r="D34"/>
  <c r="D36"/>
  <c r="D40"/>
  <c r="K40" s="1"/>
  <c r="L40"/>
  <c r="G10"/>
  <c r="G12"/>
  <c r="G16"/>
  <c r="K16" s="1"/>
  <c r="G19"/>
  <c r="K19" s="1"/>
  <c r="G22"/>
  <c r="K22" s="1"/>
  <c r="G25"/>
  <c r="G27"/>
  <c r="G29"/>
  <c r="K29" s="1"/>
  <c r="G32"/>
  <c r="G34"/>
  <c r="G36"/>
  <c r="K36"/>
  <c r="G40"/>
  <c r="L34"/>
  <c r="L25"/>
  <c r="K25"/>
  <c r="J10" i="4"/>
  <c r="J12"/>
  <c r="J14"/>
  <c r="L14" s="1"/>
  <c r="J19"/>
  <c r="J22"/>
  <c r="J24"/>
  <c r="J27"/>
  <c r="J32"/>
  <c r="L32" s="1"/>
  <c r="J34"/>
  <c r="D10"/>
  <c r="D12"/>
  <c r="L12"/>
  <c r="D14"/>
  <c r="D19"/>
  <c r="L19"/>
  <c r="D22"/>
  <c r="K22" s="1"/>
  <c r="D24"/>
  <c r="L24"/>
  <c r="D27"/>
  <c r="L27" s="1"/>
  <c r="D30"/>
  <c r="B32"/>
  <c r="C32"/>
  <c r="D32"/>
  <c r="K32"/>
  <c r="D34"/>
  <c r="G10"/>
  <c r="G12"/>
  <c r="K12" s="1"/>
  <c r="G14"/>
  <c r="K14" s="1"/>
  <c r="G19"/>
  <c r="G22"/>
  <c r="G24"/>
  <c r="K24" s="1"/>
  <c r="G27"/>
  <c r="G32"/>
  <c r="G34"/>
  <c r="K34"/>
  <c r="I30"/>
  <c r="I37" s="1"/>
  <c r="H30"/>
  <c r="H37"/>
  <c r="F30"/>
  <c r="F37" s="1"/>
  <c r="E30"/>
  <c r="E37"/>
  <c r="C30"/>
  <c r="C37" s="1"/>
  <c r="B30"/>
  <c r="B37"/>
  <c r="K27"/>
  <c r="K19"/>
  <c r="L10"/>
  <c r="K10"/>
  <c r="J10" i="3"/>
  <c r="J12"/>
  <c r="J14"/>
  <c r="L14" s="1"/>
  <c r="J19"/>
  <c r="L19" s="1"/>
  <c r="J22"/>
  <c r="J24"/>
  <c r="J27"/>
  <c r="L27" s="1"/>
  <c r="J30"/>
  <c r="J32"/>
  <c r="J34"/>
  <c r="D10"/>
  <c r="K10" s="1"/>
  <c r="D30"/>
  <c r="D12"/>
  <c r="D14"/>
  <c r="D19"/>
  <c r="K19" s="1"/>
  <c r="D22"/>
  <c r="D24"/>
  <c r="D27"/>
  <c r="B32"/>
  <c r="C32"/>
  <c r="D34"/>
  <c r="L34" s="1"/>
  <c r="G10"/>
  <c r="G12"/>
  <c r="K12"/>
  <c r="G14"/>
  <c r="K14" s="1"/>
  <c r="G19"/>
  <c r="G22"/>
  <c r="K22"/>
  <c r="G24"/>
  <c r="K24" s="1"/>
  <c r="G27"/>
  <c r="K27"/>
  <c r="G32"/>
  <c r="G34"/>
  <c r="I30"/>
  <c r="I37"/>
  <c r="H30"/>
  <c r="H37"/>
  <c r="F30"/>
  <c r="F37"/>
  <c r="E30"/>
  <c r="E37"/>
  <c r="C30"/>
  <c r="C37"/>
  <c r="B30"/>
  <c r="K34"/>
  <c r="L24"/>
  <c r="L22"/>
  <c r="L12"/>
  <c r="L10"/>
  <c r="C30" i="5"/>
  <c r="C37" s="1"/>
  <c r="C32"/>
  <c r="B30"/>
  <c r="B32"/>
  <c r="D32" s="1"/>
  <c r="J10"/>
  <c r="J12"/>
  <c r="J14"/>
  <c r="L14" s="1"/>
  <c r="J19"/>
  <c r="J22"/>
  <c r="J24"/>
  <c r="J27"/>
  <c r="J32"/>
  <c r="J34"/>
  <c r="D10"/>
  <c r="L10"/>
  <c r="D12"/>
  <c r="K12" s="1"/>
  <c r="D14"/>
  <c r="D19"/>
  <c r="L19" s="1"/>
  <c r="D22"/>
  <c r="L22" s="1"/>
  <c r="D24"/>
  <c r="L24"/>
  <c r="D27"/>
  <c r="K27" s="1"/>
  <c r="D34"/>
  <c r="L34"/>
  <c r="G10"/>
  <c r="K10" s="1"/>
  <c r="G12"/>
  <c r="G14"/>
  <c r="G19"/>
  <c r="G22"/>
  <c r="K22" s="1"/>
  <c r="G24"/>
  <c r="K24" s="1"/>
  <c r="G27"/>
  <c r="G32"/>
  <c r="G34"/>
  <c r="K34" s="1"/>
  <c r="I30"/>
  <c r="I37"/>
  <c r="H30"/>
  <c r="H37"/>
  <c r="F30"/>
  <c r="F37"/>
  <c r="E30"/>
  <c r="E37"/>
  <c r="K14"/>
  <c r="J10" i="6"/>
  <c r="J12"/>
  <c r="J14"/>
  <c r="L14" s="1"/>
  <c r="J22"/>
  <c r="J24"/>
  <c r="L24"/>
  <c r="J27"/>
  <c r="L27" s="1"/>
  <c r="J32"/>
  <c r="J34"/>
  <c r="D10"/>
  <c r="L10" s="1"/>
  <c r="D12"/>
  <c r="D14"/>
  <c r="D19"/>
  <c r="L19"/>
  <c r="D22"/>
  <c r="D24"/>
  <c r="D27"/>
  <c r="D30"/>
  <c r="D37" s="1"/>
  <c r="B32"/>
  <c r="D32" s="1"/>
  <c r="C32"/>
  <c r="K32"/>
  <c r="D34"/>
  <c r="K34" s="1"/>
  <c r="G10"/>
  <c r="G12"/>
  <c r="G14"/>
  <c r="K14" s="1"/>
  <c r="G19"/>
  <c r="K19"/>
  <c r="G22"/>
  <c r="G24"/>
  <c r="K24"/>
  <c r="G27"/>
  <c r="K27" s="1"/>
  <c r="G32"/>
  <c r="G34"/>
  <c r="I30"/>
  <c r="I37" s="1"/>
  <c r="H30"/>
  <c r="H37"/>
  <c r="F30"/>
  <c r="F37" s="1"/>
  <c r="E30"/>
  <c r="E37"/>
  <c r="B30"/>
  <c r="B37" s="1"/>
  <c r="C30"/>
  <c r="L22"/>
  <c r="L12"/>
  <c r="J10" i="7"/>
  <c r="J12"/>
  <c r="J14"/>
  <c r="L14" s="1"/>
  <c r="J19"/>
  <c r="J22"/>
  <c r="L22"/>
  <c r="J24"/>
  <c r="J27"/>
  <c r="J32"/>
  <c r="J34"/>
  <c r="L34" s="1"/>
  <c r="D10"/>
  <c r="D12"/>
  <c r="D14"/>
  <c r="D19"/>
  <c r="L19" s="1"/>
  <c r="D22"/>
  <c r="D24"/>
  <c r="L24"/>
  <c r="D27"/>
  <c r="L27" s="1"/>
  <c r="B32"/>
  <c r="C32"/>
  <c r="D32" s="1"/>
  <c r="D34"/>
  <c r="G10"/>
  <c r="K10" s="1"/>
  <c r="G12"/>
  <c r="K12" s="1"/>
  <c r="G14"/>
  <c r="G19"/>
  <c r="K19" s="1"/>
  <c r="G22"/>
  <c r="K22" s="1"/>
  <c r="G24"/>
  <c r="G27"/>
  <c r="K27" s="1"/>
  <c r="G32"/>
  <c r="G34"/>
  <c r="K34" s="1"/>
  <c r="I30"/>
  <c r="I37" s="1"/>
  <c r="H30"/>
  <c r="H37"/>
  <c r="F30"/>
  <c r="F37" s="1"/>
  <c r="E30"/>
  <c r="E37"/>
  <c r="C30"/>
  <c r="C37" s="1"/>
  <c r="B30"/>
  <c r="B37"/>
  <c r="K24"/>
  <c r="L10"/>
  <c r="D45" i="46"/>
  <c r="D32" i="2"/>
  <c r="K12" i="6"/>
  <c r="G30"/>
  <c r="K30" s="1"/>
  <c r="L10" i="46"/>
  <c r="G45"/>
  <c r="K45" s="1"/>
  <c r="K19" i="2"/>
  <c r="L19"/>
  <c r="J30" i="6"/>
  <c r="J37" s="1"/>
  <c r="G30" i="3"/>
  <c r="K30" s="1"/>
  <c r="D37" i="4"/>
  <c r="L34"/>
  <c r="K49" i="46"/>
  <c r="G37" i="3"/>
  <c r="Q60" i="111" l="1"/>
  <c r="Q39"/>
  <c r="J67"/>
  <c r="J77" s="1"/>
  <c r="H65"/>
  <c r="O39"/>
  <c r="E65"/>
  <c r="E46"/>
  <c r="P39"/>
  <c r="P75"/>
  <c r="O53"/>
  <c r="O30"/>
  <c r="N71"/>
  <c r="Q71" s="1"/>
  <c r="Q73"/>
  <c r="F69"/>
  <c r="P26"/>
  <c r="O28"/>
  <c r="Q16"/>
  <c r="P53"/>
  <c r="P30"/>
  <c r="Q72"/>
  <c r="G67"/>
  <c r="G77" s="1"/>
  <c r="M67"/>
  <c r="M77" s="1"/>
  <c r="Q30"/>
  <c r="D67"/>
  <c r="D77" s="1"/>
  <c r="I67"/>
  <c r="I77" s="1"/>
  <c r="F67"/>
  <c r="F77" s="1"/>
  <c r="L67"/>
  <c r="L77" s="1"/>
  <c r="Q53"/>
  <c r="C67"/>
  <c r="C77" s="1"/>
  <c r="E77" s="1"/>
  <c r="O27" i="95"/>
  <c r="L37" i="6"/>
  <c r="Q27" i="95"/>
  <c r="K32" i="7"/>
  <c r="L32"/>
  <c r="L30" i="3"/>
  <c r="O49" i="95"/>
  <c r="I57"/>
  <c r="O16"/>
  <c r="Q16" s="1"/>
  <c r="L12" i="7"/>
  <c r="J30"/>
  <c r="L22" i="4"/>
  <c r="G53" i="46"/>
  <c r="K53" s="1"/>
  <c r="J30" i="2"/>
  <c r="P41" i="95"/>
  <c r="Q41" s="1"/>
  <c r="O44"/>
  <c r="Q44" s="1"/>
  <c r="L44"/>
  <c r="N44" s="1"/>
  <c r="O31"/>
  <c r="Q31" s="1"/>
  <c r="N31"/>
  <c r="P20"/>
  <c r="Q20" s="1"/>
  <c r="M20"/>
  <c r="J47"/>
  <c r="Q17" i="109"/>
  <c r="H48"/>
  <c r="L30" i="6"/>
  <c r="D43" i="46"/>
  <c r="L43" s="1"/>
  <c r="G30" i="4"/>
  <c r="G30" i="7"/>
  <c r="K14"/>
  <c r="D30"/>
  <c r="D37" s="1"/>
  <c r="K22" i="6"/>
  <c r="L32"/>
  <c r="K19" i="5"/>
  <c r="L32"/>
  <c r="J30"/>
  <c r="L12"/>
  <c r="K34" i="46"/>
  <c r="G43"/>
  <c r="K43" s="1"/>
  <c r="K12"/>
  <c r="D30" i="2"/>
  <c r="D37" s="1"/>
  <c r="G30"/>
  <c r="H49" i="95"/>
  <c r="K52"/>
  <c r="O12"/>
  <c r="Q12" s="1"/>
  <c r="J49"/>
  <c r="P49" s="1"/>
  <c r="Q49" s="1"/>
  <c r="K55"/>
  <c r="P55"/>
  <c r="Q55" s="1"/>
  <c r="Q13" i="109"/>
  <c r="D30" i="5"/>
  <c r="D37" s="1"/>
  <c r="H57" i="95"/>
  <c r="Q53"/>
  <c r="K35"/>
  <c r="L35"/>
  <c r="N35" s="1"/>
  <c r="O35"/>
  <c r="Q35" s="1"/>
  <c r="P54" i="109"/>
  <c r="Q54" s="1"/>
  <c r="J50"/>
  <c r="P50" s="1"/>
  <c r="K54"/>
  <c r="O71" i="111"/>
  <c r="H69"/>
  <c r="O69" s="1"/>
  <c r="G37" i="6"/>
  <c r="K37" s="1"/>
  <c r="L34"/>
  <c r="K32" i="5"/>
  <c r="G30"/>
  <c r="B37"/>
  <c r="D32" i="3"/>
  <c r="D37" s="1"/>
  <c r="K37" s="1"/>
  <c r="B37"/>
  <c r="J30" i="4"/>
  <c r="H53" i="46"/>
  <c r="J53" s="1"/>
  <c r="L53" s="1"/>
  <c r="J37" i="3"/>
  <c r="K10" i="6"/>
  <c r="L27" i="5"/>
  <c r="K32" i="3"/>
  <c r="L32"/>
  <c r="K32" i="46"/>
  <c r="J45"/>
  <c r="L45" s="1"/>
  <c r="L24" i="2"/>
  <c r="K53" i="95"/>
  <c r="Q51"/>
  <c r="N55"/>
  <c r="K27"/>
  <c r="K47" s="1"/>
  <c r="R38" s="1"/>
  <c r="L27"/>
  <c r="N27" s="1"/>
  <c r="P38"/>
  <c r="Q38" s="1"/>
  <c r="O51" i="111"/>
  <c r="K65"/>
  <c r="K51" i="95"/>
  <c r="K49" s="1"/>
  <c r="G57"/>
  <c r="D47"/>
  <c r="P23"/>
  <c r="Q23" s="1"/>
  <c r="Q21" i="109"/>
  <c r="P24"/>
  <c r="Q24" s="1"/>
  <c r="K36"/>
  <c r="H46" i="111"/>
  <c r="O60"/>
  <c r="N17" i="109"/>
  <c r="M39"/>
  <c r="N39" s="1"/>
  <c r="K39"/>
  <c r="P72" i="111"/>
  <c r="O72"/>
  <c r="H47" i="95"/>
  <c r="M48" i="109"/>
  <c r="P48" i="111"/>
  <c r="P28"/>
  <c r="K46"/>
  <c r="O36" i="109"/>
  <c r="K50"/>
  <c r="K45"/>
  <c r="O45"/>
  <c r="L45"/>
  <c r="N45" s="1"/>
  <c r="K32"/>
  <c r="L32"/>
  <c r="N32" s="1"/>
  <c r="D48"/>
  <c r="E28"/>
  <c r="J28"/>
  <c r="M56"/>
  <c r="O63" i="111"/>
  <c r="O43"/>
  <c r="O12"/>
  <c r="Q48"/>
  <c r="N51"/>
  <c r="Q51" s="1"/>
  <c r="N28"/>
  <c r="Q28" s="1"/>
  <c r="Q26"/>
  <c r="P43"/>
  <c r="F58" i="109"/>
  <c r="H58" s="1"/>
  <c r="K53"/>
  <c r="I50"/>
  <c r="O48" i="111"/>
  <c r="O26"/>
  <c r="K51"/>
  <c r="P51" s="1"/>
  <c r="N46"/>
  <c r="N65"/>
  <c r="K71"/>
  <c r="N69" l="1"/>
  <c r="Q69" s="1"/>
  <c r="H77"/>
  <c r="N77"/>
  <c r="Q77" s="1"/>
  <c r="P46"/>
  <c r="E67"/>
  <c r="Q46"/>
  <c r="K77"/>
  <c r="P77" s="1"/>
  <c r="O46"/>
  <c r="O65"/>
  <c r="O77"/>
  <c r="K30" i="5"/>
  <c r="G37"/>
  <c r="K37" s="1"/>
  <c r="G37" i="4"/>
  <c r="K37" s="1"/>
  <c r="K30"/>
  <c r="L48" i="109"/>
  <c r="E47" i="95"/>
  <c r="D57"/>
  <c r="E57" s="1"/>
  <c r="N67" i="111"/>
  <c r="Q65"/>
  <c r="O50" i="109"/>
  <c r="Q50" s="1"/>
  <c r="I58"/>
  <c r="E48"/>
  <c r="D58"/>
  <c r="E58" s="1"/>
  <c r="P39"/>
  <c r="Q39" s="1"/>
  <c r="P65" i="111"/>
  <c r="K67"/>
  <c r="K30" i="2"/>
  <c r="G37"/>
  <c r="K37" s="1"/>
  <c r="L30" i="7"/>
  <c r="J37"/>
  <c r="L37" s="1"/>
  <c r="L47" i="95"/>
  <c r="P28" i="109"/>
  <c r="Q28" s="1"/>
  <c r="K28"/>
  <c r="K48" s="1"/>
  <c r="J48"/>
  <c r="J37" i="4"/>
  <c r="L37" s="1"/>
  <c r="L30"/>
  <c r="L30" i="5"/>
  <c r="J37"/>
  <c r="L37" s="1"/>
  <c r="P71" i="111"/>
  <c r="K69"/>
  <c r="P69" s="1"/>
  <c r="L37" i="3"/>
  <c r="N56" i="109"/>
  <c r="P56"/>
  <c r="Q56" s="1"/>
  <c r="M58"/>
  <c r="O32"/>
  <c r="H67" i="111"/>
  <c r="O67" s="1"/>
  <c r="J57" i="95"/>
  <c r="K30" i="7"/>
  <c r="G37"/>
  <c r="K37" s="1"/>
  <c r="N20" i="95"/>
  <c r="M47"/>
  <c r="J37" i="2"/>
  <c r="L37" s="1"/>
  <c r="L30"/>
  <c r="P67" i="111" l="1"/>
  <c r="Q67"/>
  <c r="P48" i="109"/>
  <c r="J58"/>
  <c r="P58" s="1"/>
  <c r="L57" i="95"/>
  <c r="O47"/>
  <c r="N47"/>
  <c r="M57"/>
  <c r="P57"/>
  <c r="K58" i="109"/>
  <c r="O58"/>
  <c r="K57" i="95"/>
  <c r="L58" i="109"/>
  <c r="N58" s="1"/>
  <c r="N61" s="1"/>
  <c r="N62" s="1"/>
  <c r="O48"/>
  <c r="P47" i="95"/>
  <c r="Q47" s="1"/>
  <c r="N48" i="109"/>
  <c r="Q48" l="1"/>
  <c r="N57" i="95"/>
  <c r="O57"/>
  <c r="Q57" s="1"/>
  <c r="Q58" i="109"/>
</calcChain>
</file>

<file path=xl/sharedStrings.xml><?xml version="1.0" encoding="utf-8"?>
<sst xmlns="http://schemas.openxmlformats.org/spreadsheetml/2006/main" count="618" uniqueCount="120">
  <si>
    <t>INSTITUTO COLOMBIANO AGROPECUARIO</t>
  </si>
  <si>
    <t xml:space="preserve"> ( MILES DE PESOS )</t>
  </si>
  <si>
    <t>APROPIACION</t>
  </si>
  <si>
    <t xml:space="preserve">EJECUCION CON COMPROMISO </t>
  </si>
  <si>
    <t>PAGOS</t>
  </si>
  <si>
    <t>%</t>
  </si>
  <si>
    <t>CONCEPTO</t>
  </si>
  <si>
    <t>EJECUCION</t>
  </si>
  <si>
    <t>PTO</t>
  </si>
  <si>
    <t>RECURSOS</t>
  </si>
  <si>
    <t>TOTAL</t>
  </si>
  <si>
    <t>COMPROM</t>
  </si>
  <si>
    <t>NACIONAL</t>
  </si>
  <si>
    <t>PROPIOS</t>
  </si>
  <si>
    <t>CONTROL Y PREVENCION A LA PROD. AGROPECUARIA</t>
  </si>
  <si>
    <t>ADMINISTRACION  DE  CENTROS  DE  DIAGNOSTICO  AGROPE-</t>
  </si>
  <si>
    <t>CUARIO, LABORATORIO Y DEMAS OFICINAS PARA PREVEN-</t>
  </si>
  <si>
    <t>CION Y CONTROL AGROPECUARIO A NIVEL NACIONAL</t>
  </si>
  <si>
    <t>ADMINISTRACION  DEL  FONDO  NACIONAL  DE  PROTECCION</t>
  </si>
  <si>
    <t>AGROPECUARIA  A NIVEL NACIONAL</t>
  </si>
  <si>
    <t>PREVENCION Y CONTROL DE ENFERMEDADES EN NIMALES Y</t>
  </si>
  <si>
    <t xml:space="preserve">VEGETALES A NIVEL NACIONAL </t>
  </si>
  <si>
    <t>ADECUACION Y MANTENIM. DE INSTALACIONES Y EQUIPOS</t>
  </si>
  <si>
    <t>PROTECCION EN RECURSOS GENETICOS Y BIOSEGURIDA A</t>
  </si>
  <si>
    <t>TOTAL INVERSION</t>
  </si>
  <si>
    <t>FUNCIONAMIENTO</t>
  </si>
  <si>
    <t>Servicios Personales</t>
  </si>
  <si>
    <t>Gastos Generales</t>
  </si>
  <si>
    <t>Transferencias</t>
  </si>
  <si>
    <t xml:space="preserve">SERVICIO DE LA DEUDA </t>
  </si>
  <si>
    <t>TOTAL GENERAL ICA</t>
  </si>
  <si>
    <t>EJECUCION PRESUPUESTAL  A FEBRERO  DE 1999</t>
  </si>
  <si>
    <t>EJECUCION CON COMPROMISO</t>
  </si>
  <si>
    <t xml:space="preserve">PAGOS </t>
  </si>
  <si>
    <t>PRESUPUESTO</t>
  </si>
  <si>
    <t>EJECUC</t>
  </si>
  <si>
    <t>EJECUC.</t>
  </si>
  <si>
    <t>ADMITAD.</t>
  </si>
  <si>
    <t>COMPR.</t>
  </si>
  <si>
    <t>ENTIDAD</t>
  </si>
  <si>
    <t>REALES</t>
  </si>
  <si>
    <t xml:space="preserve">CAPACITACION DE FUNCIONARIOS DEL ICA </t>
  </si>
  <si>
    <t>CUARIO, LABORATORIO Y DEMAS OFICINAS PARA PREVENCION</t>
  </si>
  <si>
    <t>Y CONTROL AGROPECUARIO A NIVEL NACIONAL</t>
  </si>
  <si>
    <t>VEGETALES A NIVEL NACIONAL</t>
  </si>
  <si>
    <t>PROTECCION EN SANIDAD AGROPECUARIA A NIVEL NACIONAL</t>
  </si>
  <si>
    <t>(SINPAGRO)</t>
  </si>
  <si>
    <t>NIVEL NACIONAL.</t>
  </si>
  <si>
    <r>
      <t xml:space="preserve"> </t>
    </r>
    <r>
      <rPr>
        <b/>
        <sz val="10"/>
        <rFont val="Arial"/>
      </rPr>
      <t xml:space="preserve">ICA-OFICINA DE PLANEACION </t>
    </r>
  </si>
  <si>
    <t xml:space="preserve"> FUENTE: UNIDAD DE PRESUPUESTO-INFORME A FEBRERO DE 1999  En aportes de la nación el PAC de funcionamiento fué de $4,840,5 mill. y los pagos de $4,840,5 mill. (100,0%)</t>
  </si>
  <si>
    <t xml:space="preserve"> EN INVERSIóN PAC DE $60,0 MILL Y PAGOS DE $12,2 (20,3%); SERVICIO DEUDA PAC $5,455,7 Y PAGOS $5,063,8 (92,8%).</t>
  </si>
  <si>
    <t xml:space="preserve">EJECUC99.XLS </t>
  </si>
  <si>
    <t>En recursos propios de inversión el PAC ES DE $       MILL Y PAGOS DE $211,0 MILL ( 10,6%).</t>
  </si>
  <si>
    <t>EJECUCION PRESUPUESTAL  A MARZO  DE 1999</t>
  </si>
  <si>
    <t xml:space="preserve"> FUENTE: UNIDAD DE PRESUPUESTO-INFORME A MARZO DE 1999  En aportes de la nación el PAC de funcionamiento fué de $7,864,5 mill. y los pagos de $7,269,0 mill. (92,4%)</t>
  </si>
  <si>
    <t xml:space="preserve"> EN INVERSIóN PAC DE $120,0 MILL Y PAGOS DE $66,8 (55,6%); SERVICIO DEUDA PAC $5,063,8 Y PAGOS $5,063,8 (100%).</t>
  </si>
  <si>
    <t>En recursos propios de inversión el PAC ES DE $1,564,9  MILL Y PAGOS DE $630,2 MILL (40,2%).</t>
  </si>
  <si>
    <t>EJECUCION PRESUPUESTAL  A ABRIL  DE 1999</t>
  </si>
  <si>
    <t xml:space="preserve"> FUENTE: UNIDAD DE PRESUPUESTO-INFORME A ABRIL DE 1999  En aportes de la nación el PAC de funcionamiento fué de $10,795,7 mill. y los pagos de $9,944,9 mill. (92,1%)</t>
  </si>
  <si>
    <t xml:space="preserve"> EN INVERSIóN PAC DE $180,0 MILL Y PAGOS DE $131,9 (73,3%); SERVICIO DEUDA PAC $5,063,8 Y PAGOS $5,063,8 (100%).</t>
  </si>
  <si>
    <t>En recursos propios de inversión el PAC ES DE $2,351,4  MILL Y PAGOS DE $1,180,9 MILL (50,2%).</t>
  </si>
  <si>
    <t>EJECUCION PRESUPUESTAL  A JULIO  DE 1999</t>
  </si>
  <si>
    <t xml:space="preserve"> FUENTE: UNIDAD DE PRESUPUESTO-INFORME A JULIO DE 1999  En aportes de la nación el PAC de funcionamiento fué de $20,577,8 mill. y los pagos de $19,367,6 mill. (94,1%)</t>
  </si>
  <si>
    <t xml:space="preserve"> EN INVERSIóN PAC DE $360,0 MILL Y PAGOS DE $336,0(93,3%); SERVICIO DEUDA PAC $5,159,6 y PAGOS $5,159,6 (100%).</t>
  </si>
  <si>
    <t>En recursos propios de inversión el PAC es de $4,248,0 MILL Y PAGOS DE $3,488,9 MILL (82,1%) y para funcionamiento el PAC es de$839,3 millones y los pagos$750.9 mill (89,5%)</t>
  </si>
  <si>
    <t>En Ejecución con cmpromiso se toma las obligaciones acumuladas a Julio-99.</t>
  </si>
  <si>
    <t>EJECUCION PRESUPUESTAL  A JUNIO  DE 1999</t>
  </si>
  <si>
    <t xml:space="preserve"> </t>
  </si>
  <si>
    <t xml:space="preserve"> FUENTE: UNIDAD DE PRESUPUESTO-INFORME A JUNIO DE 1999  En aportes de la nación el PAC de funcionamiento fué de $17,618,2  mill. y los pagos de $16,419,9 mill. (93,2 %)</t>
  </si>
  <si>
    <t xml:space="preserve"> EN INVERSIóN PAC DE $300,0 MILL Y PAGOS DE $272,0(90,6%); SERVICIO DEUDA PAC $5,063,8 Y PAGOS $5,063,8 (100%).</t>
  </si>
  <si>
    <t>En recursos propios de inversión el PAC ES DE $3,605,0 MILL Y PAGOS DE $2,693,5 MILL (74,7%). y para Funcionamiento de recursos propios el PAC es de $664,0 y los pagos de $612,1 mill(92,2%).</t>
  </si>
  <si>
    <t>En Ejecución con cmpromiso se toma las compromisos acumulados a Julio-99.</t>
  </si>
  <si>
    <t>PREVENCION Y CONTROL DE ENFERMEDADES EN ANIMALES Y</t>
  </si>
  <si>
    <t>A  DICIEMBRE</t>
  </si>
  <si>
    <t>ASESORIA DE LA ORGANIZACIÓN PANAMERICANA DE LA SALUD</t>
  </si>
  <si>
    <t xml:space="preserve"> EJECUCION PRESUPUESTAL A DICIEMBRE 2004</t>
  </si>
  <si>
    <t>MANTENI. BCOS DE GERMOPLASMA ANIMAL, VEGETAL Y</t>
  </si>
  <si>
    <t>ADQUISICIÓN Y REPOSICIÓN EQUIPOS, PARA DOTACIÓN DE</t>
  </si>
  <si>
    <t>LABORATORIOS Y OFICINAS A NIVEL NAL.</t>
  </si>
  <si>
    <t>CAPACITACIÓN DE FUNCIONARIOS DEL ICA A NIVEL NAL.</t>
  </si>
  <si>
    <r>
      <t xml:space="preserve"> </t>
    </r>
    <r>
      <rPr>
        <b/>
        <sz val="9"/>
        <rFont val="Arial"/>
        <family val="2"/>
      </rPr>
      <t>ICA-OFICINA DE PLANEACION .</t>
    </r>
    <r>
      <rPr>
        <sz val="9"/>
        <rFont val="Arial"/>
        <family val="2"/>
      </rPr>
      <t>Fuente: Grupo de Presupuesto. Informe de ejecución presupuestal 2004</t>
    </r>
  </si>
  <si>
    <t xml:space="preserve">                     Ejecución 2004.XLS.</t>
  </si>
  <si>
    <t>CACZ/04</t>
  </si>
  <si>
    <t>CONSTRUCCION DE INFRAESTRUCTURA COMO AOYO A ACTI-</t>
  </si>
  <si>
    <t xml:space="preserve">VIDADES DE PREVENCION Y CONTROL A LA PRODUCCION </t>
  </si>
  <si>
    <t>AGROPECUARIA A NIVEL NACIONAL (REC 20)</t>
  </si>
  <si>
    <t>AGROPECUARIA A NIVEL NACIONAL (REC 21)</t>
  </si>
  <si>
    <t>CONTROL Y PREVENCION A LA PROD. AGROPECUARIA (REC 11)</t>
  </si>
  <si>
    <t>CONTROL Y PREVENCION A LA PROD. AGROPECUARIA (REC 20)</t>
  </si>
  <si>
    <t>CONTROL Y PREVENCION A LA PROD. AGROPECUARIA (REC 21)</t>
  </si>
  <si>
    <t>Recurso</t>
  </si>
  <si>
    <t xml:space="preserve">MICRBIAL A NIVEL NACIONAL (CONV CORPOICA) </t>
  </si>
  <si>
    <r>
      <t>CION Y CONTROL AGROPECUARIO A NIVEL NACIONAL</t>
    </r>
    <r>
      <rPr>
        <b/>
        <sz val="8"/>
        <rFont val="Arial"/>
        <family val="2"/>
      </rPr>
      <t xml:space="preserve"> </t>
    </r>
  </si>
  <si>
    <t xml:space="preserve">CION Y CONTROL AGROPECUARIO A NIVEL NACIONAL </t>
  </si>
  <si>
    <t xml:space="preserve">AGROPECUARIA  A NIVEL NACIONAL </t>
  </si>
  <si>
    <t>PROGRAMACION PRESUPUESTAL 2012</t>
  </si>
  <si>
    <t>RECURSO</t>
  </si>
  <si>
    <t xml:space="preserve">AGROPECUARIA A NIVEL NACIONAL </t>
  </si>
  <si>
    <t>MICRBIAL A NIVEL NACIONAL (CONV CORPOICA</t>
  </si>
  <si>
    <t>EGC/2011</t>
  </si>
  <si>
    <t>CUOTA</t>
  </si>
  <si>
    <t>SOLICITUD</t>
  </si>
  <si>
    <t>FALTANTE</t>
  </si>
  <si>
    <t>TOTAL FALTANTE</t>
  </si>
  <si>
    <t>FALTANTE ADICIONAL ###</t>
  </si>
  <si>
    <t xml:space="preserve">VEGETALES A NIVEL NACIONAL  </t>
  </si>
  <si>
    <t>programa viveros y $341,6 millones para implementación operador económico autorizado - DIAN.</t>
  </si>
  <si>
    <t>para fortalecimiento de actividades misionales (fiebre aftosa, brucelosis, semilla capacidad diagnóstica, mosca de las</t>
  </si>
  <si>
    <t>frutas, programa de viveros y $341,6 millones para implementación operador económico autorizado -  DIAN</t>
  </si>
  <si>
    <t xml:space="preserve">  </t>
  </si>
  <si>
    <t>### El faltante adicional son para: $1,038,6 millones protección fronteriza, $25,000, millones para fortalecimiento de actividades misionales (fiebre aftosa, brucelosis, semilla capacidad diagnóstica, mosca de las frutas</t>
  </si>
  <si>
    <t xml:space="preserve">### El faltante adicional son para: $1,038,6 millones protección fronteriza, $25,000 millones </t>
  </si>
  <si>
    <t>OBLIGACIONES</t>
  </si>
  <si>
    <t>TOTAL PROYECTO</t>
  </si>
  <si>
    <t>TOTLA PROYECTO</t>
  </si>
  <si>
    <t>CUOTA PROYECTO MHCP</t>
  </si>
  <si>
    <t xml:space="preserve"> EJECUCION PRESUPUESTAL ACUMULADA  ENERO - DICIEMBRE  2011</t>
  </si>
  <si>
    <t>PAGO PASIVOS VIGENCIAS EXPIRADAS</t>
  </si>
  <si>
    <t>EXPIRADAS</t>
  </si>
  <si>
    <r>
      <t xml:space="preserve">VEGETALES A NIVEL NACIONAL - </t>
    </r>
    <r>
      <rPr>
        <b/>
        <sz val="8"/>
        <color rgb="FF00B050"/>
        <rFont val="Arial"/>
        <family val="2"/>
      </rPr>
      <t>PAGO PASIVOS VIGENCIAS</t>
    </r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</si>
</sst>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 * #,##0_ ;_ * \-#,##0_ ;_ * &quot;-&quot;_ ;_ @_ "/>
    <numFmt numFmtId="165" formatCode="#,##0.0"/>
    <numFmt numFmtId="166" formatCode="_(* #,##0_);_(* \(#,##0\);_(* &quot;-&quot;??_);_(@_)"/>
    <numFmt numFmtId="167" formatCode="#,##0_ ;\-#,##0\ "/>
  </numFmts>
  <fonts count="26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</font>
    <font>
      <b/>
      <sz val="8"/>
      <color rgb="FF00B050"/>
      <name val="Arial"/>
      <family val="2"/>
    </font>
    <font>
      <sz val="8"/>
      <color rgb="FF00B050"/>
      <name val="Arial"/>
      <family val="2"/>
    </font>
    <font>
      <b/>
      <sz val="10"/>
      <color rgb="FF00B050"/>
      <name val="Arial"/>
      <family val="2"/>
    </font>
    <font>
      <b/>
      <sz val="8"/>
      <color theme="4"/>
      <name val="Arial"/>
      <family val="2"/>
    </font>
    <font>
      <b/>
      <sz val="10"/>
      <color theme="4"/>
      <name val="Arial"/>
      <family val="2"/>
    </font>
    <font>
      <b/>
      <sz val="9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Continuous"/>
    </xf>
    <xf numFmtId="3" fontId="0" fillId="0" borderId="0" xfId="0" applyNumberFormat="1" applyBorder="1"/>
    <xf numFmtId="0" fontId="4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0" fillId="0" borderId="0" xfId="0" applyBorder="1"/>
    <xf numFmtId="0" fontId="2" fillId="0" borderId="0" xfId="0" applyFont="1" applyAlignment="1">
      <alignment horizontal="centerContinuous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165" fontId="0" fillId="0" borderId="3" xfId="0" applyNumberFormat="1" applyBorder="1" applyAlignment="1">
      <alignment horizontal="center"/>
    </xf>
    <xf numFmtId="3" fontId="0" fillId="0" borderId="3" xfId="0" applyNumberForma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0" borderId="7" xfId="0" applyFont="1" applyBorder="1"/>
    <xf numFmtId="0" fontId="5" fillId="0" borderId="7" xfId="0" quotePrefix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/>
    <xf numFmtId="0" fontId="5" fillId="0" borderId="8" xfId="0" applyFont="1" applyBorder="1"/>
    <xf numFmtId="0" fontId="5" fillId="0" borderId="6" xfId="0" applyFont="1" applyBorder="1"/>
    <xf numFmtId="0" fontId="4" fillId="0" borderId="7" xfId="0" quotePrefix="1" applyFont="1" applyBorder="1" applyAlignment="1">
      <alignment horizontal="center"/>
    </xf>
    <xf numFmtId="0" fontId="0" fillId="0" borderId="2" xfId="0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3" fontId="0" fillId="0" borderId="5" xfId="0" applyNumberFormat="1" applyBorder="1"/>
    <xf numFmtId="3" fontId="0" fillId="0" borderId="2" xfId="0" applyNumberFormat="1" applyBorder="1"/>
    <xf numFmtId="0" fontId="1" fillId="0" borderId="0" xfId="0" quotePrefix="1" applyFont="1" applyBorder="1" applyAlignment="1">
      <alignment horizontal="left"/>
    </xf>
    <xf numFmtId="0" fontId="7" fillId="0" borderId="7" xfId="0" applyFont="1" applyBorder="1" applyAlignment="1"/>
    <xf numFmtId="0" fontId="7" fillId="0" borderId="7" xfId="0" quotePrefix="1" applyFont="1" applyBorder="1" applyAlignment="1">
      <alignment horizontal="left"/>
    </xf>
    <xf numFmtId="0" fontId="7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7" xfId="0" applyFont="1" applyBorder="1"/>
    <xf numFmtId="2" fontId="0" fillId="0" borderId="10" xfId="0" applyNumberFormat="1" applyBorder="1"/>
    <xf numFmtId="2" fontId="0" fillId="0" borderId="3" xfId="0" applyNumberFormat="1" applyBorder="1"/>
    <xf numFmtId="0" fontId="0" fillId="0" borderId="11" xfId="0" applyBorder="1"/>
    <xf numFmtId="3" fontId="0" fillId="0" borderId="0" xfId="0" applyNumberFormat="1"/>
    <xf numFmtId="0" fontId="5" fillId="0" borderId="3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Border="1"/>
    <xf numFmtId="0" fontId="1" fillId="0" borderId="6" xfId="0" applyFont="1" applyFill="1" applyBorder="1"/>
    <xf numFmtId="0" fontId="2" fillId="0" borderId="1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0" fontId="9" fillId="0" borderId="1" xfId="0" applyFont="1" applyFill="1" applyBorder="1" applyAlignment="1">
      <alignment horizontal="centerContinuous"/>
    </xf>
    <xf numFmtId="0" fontId="11" fillId="0" borderId="1" xfId="0" applyFont="1" applyFill="1" applyBorder="1" applyAlignment="1">
      <alignment horizontal="centerContinuous"/>
    </xf>
    <xf numFmtId="0" fontId="11" fillId="0" borderId="2" xfId="0" applyFont="1" applyFill="1" applyBorder="1" applyAlignment="1">
      <alignment horizontal="centerContinuous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Continuous"/>
    </xf>
    <xf numFmtId="0" fontId="11" fillId="0" borderId="3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"/>
    </xf>
    <xf numFmtId="0" fontId="1" fillId="0" borderId="7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" fillId="0" borderId="8" xfId="0" applyFont="1" applyFill="1" applyBorder="1"/>
    <xf numFmtId="0" fontId="2" fillId="0" borderId="3" xfId="0" applyFont="1" applyFill="1" applyBorder="1"/>
    <xf numFmtId="0" fontId="2" fillId="0" borderId="5" xfId="0" applyFont="1" applyFill="1" applyBorder="1"/>
    <xf numFmtId="0" fontId="10" fillId="0" borderId="4" xfId="0" applyFont="1" applyFill="1" applyBorder="1" applyAlignment="1">
      <alignment horizontal="center"/>
    </xf>
    <xf numFmtId="0" fontId="0" fillId="0" borderId="9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11" xfId="0" applyFill="1" applyBorder="1"/>
    <xf numFmtId="0" fontId="5" fillId="0" borderId="7" xfId="0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2" fontId="0" fillId="0" borderId="10" xfId="0" applyNumberFormat="1" applyFill="1" applyBorder="1"/>
    <xf numFmtId="2" fontId="0" fillId="0" borderId="3" xfId="0" applyNumberFormat="1" applyFill="1" applyBorder="1"/>
    <xf numFmtId="0" fontId="5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7" xfId="0" applyFont="1" applyFill="1" applyBorder="1" applyAlignment="1"/>
    <xf numFmtId="0" fontId="7" fillId="0" borderId="7" xfId="0" quotePrefix="1" applyFont="1" applyFill="1" applyBorder="1" applyAlignment="1">
      <alignment horizontal="left"/>
    </xf>
    <xf numFmtId="0" fontId="7" fillId="0" borderId="7" xfId="0" applyFont="1" applyFill="1" applyBorder="1" applyAlignment="1"/>
    <xf numFmtId="0" fontId="10" fillId="0" borderId="7" xfId="0" applyFont="1" applyFill="1" applyBorder="1"/>
    <xf numFmtId="2" fontId="0" fillId="0" borderId="9" xfId="0" applyNumberFormat="1" applyFill="1" applyBorder="1"/>
    <xf numFmtId="2" fontId="0" fillId="0" borderId="5" xfId="0" applyNumberFormat="1" applyFill="1" applyBorder="1"/>
    <xf numFmtId="0" fontId="5" fillId="0" borderId="6" xfId="0" applyFont="1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0" fontId="7" fillId="0" borderId="7" xfId="0" quotePrefix="1" applyFont="1" applyFill="1" applyBorder="1" applyAlignment="1">
      <alignment horizontal="center"/>
    </xf>
    <xf numFmtId="3" fontId="11" fillId="0" borderId="0" xfId="0" applyNumberFormat="1" applyFont="1" applyFill="1" applyBorder="1"/>
    <xf numFmtId="3" fontId="11" fillId="0" borderId="3" xfId="0" applyNumberFormat="1" applyFont="1" applyFill="1" applyBorder="1"/>
    <xf numFmtId="2" fontId="11" fillId="0" borderId="10" xfId="0" applyNumberFormat="1" applyFont="1" applyFill="1" applyBorder="1"/>
    <xf numFmtId="2" fontId="11" fillId="0" borderId="3" xfId="0" applyNumberFormat="1" applyFont="1" applyFill="1" applyBorder="1"/>
    <xf numFmtId="0" fontId="5" fillId="0" borderId="8" xfId="0" applyFont="1" applyFill="1" applyBorder="1"/>
    <xf numFmtId="3" fontId="0" fillId="0" borderId="4" xfId="0" applyNumberFormat="1" applyFill="1" applyBorder="1"/>
    <xf numFmtId="3" fontId="0" fillId="0" borderId="5" xfId="0" applyNumberFormat="1" applyFill="1" applyBorder="1"/>
    <xf numFmtId="0" fontId="7" fillId="0" borderId="0" xfId="0" applyFont="1" applyFill="1" applyBorder="1"/>
    <xf numFmtId="3" fontId="8" fillId="0" borderId="0" xfId="0" quotePrefix="1" applyNumberFormat="1" applyFont="1" applyFill="1" applyBorder="1" applyAlignment="1">
      <alignment horizontal="left"/>
    </xf>
    <xf numFmtId="0" fontId="0" fillId="0" borderId="0" xfId="0" applyFill="1" applyBorder="1"/>
    <xf numFmtId="3" fontId="0" fillId="0" borderId="0" xfId="0" applyNumberFormat="1" applyFill="1"/>
    <xf numFmtId="3" fontId="0" fillId="0" borderId="10" xfId="0" applyNumberFormat="1" applyBorder="1"/>
    <xf numFmtId="3" fontId="2" fillId="0" borderId="3" xfId="0" applyNumberFormat="1" applyFont="1" applyBorder="1"/>
    <xf numFmtId="3" fontId="2" fillId="0" borderId="0" xfId="0" applyNumberFormat="1" applyFont="1" applyBorder="1"/>
    <xf numFmtId="0" fontId="10" fillId="0" borderId="6" xfId="0" applyFont="1" applyBorder="1"/>
    <xf numFmtId="166" fontId="0" fillId="0" borderId="0" xfId="1" applyNumberFormat="1" applyFont="1" applyBorder="1"/>
    <xf numFmtId="1" fontId="0" fillId="0" borderId="0" xfId="1" applyNumberFormat="1" applyFont="1" applyBorder="1"/>
    <xf numFmtId="1" fontId="2" fillId="0" borderId="0" xfId="1" applyNumberFormat="1" applyFont="1" applyBorder="1"/>
    <xf numFmtId="166" fontId="2" fillId="0" borderId="0" xfId="1" applyNumberFormat="1" applyFont="1" applyBorder="1"/>
    <xf numFmtId="1" fontId="14" fillId="0" borderId="0" xfId="1" applyNumberFormat="1" applyFont="1" applyBorder="1"/>
    <xf numFmtId="166" fontId="14" fillId="0" borderId="0" xfId="1" applyNumberFormat="1" applyFont="1" applyBorder="1"/>
    <xf numFmtId="3" fontId="14" fillId="0" borderId="3" xfId="0" applyNumberFormat="1" applyFont="1" applyBorder="1"/>
    <xf numFmtId="3" fontId="14" fillId="0" borderId="0" xfId="0" applyNumberFormat="1" applyFont="1" applyBorder="1"/>
    <xf numFmtId="165" fontId="0" fillId="0" borderId="0" xfId="0" applyNumberFormat="1" applyBorder="1"/>
    <xf numFmtId="165" fontId="0" fillId="0" borderId="3" xfId="0" applyNumberFormat="1" applyBorder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5" fontId="2" fillId="0" borderId="0" xfId="0" applyNumberFormat="1" applyFont="1" applyBorder="1"/>
    <xf numFmtId="165" fontId="2" fillId="0" borderId="3" xfId="0" applyNumberFormat="1" applyFont="1" applyBorder="1"/>
    <xf numFmtId="0" fontId="3" fillId="0" borderId="7" xfId="0" applyFont="1" applyBorder="1"/>
    <xf numFmtId="0" fontId="3" fillId="0" borderId="7" xfId="0" applyFont="1" applyBorder="1" applyAlignment="1"/>
    <xf numFmtId="0" fontId="5" fillId="0" borderId="1" xfId="0" applyFont="1" applyBorder="1"/>
    <xf numFmtId="0" fontId="7" fillId="0" borderId="0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/>
    <xf numFmtId="167" fontId="0" fillId="0" borderId="0" xfId="1" applyNumberFormat="1" applyFont="1" applyBorder="1"/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Continuous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Continuous"/>
    </xf>
    <xf numFmtId="0" fontId="13" fillId="2" borderId="7" xfId="0" applyFont="1" applyFill="1" applyBorder="1" applyAlignment="1">
      <alignment horizontal="center"/>
    </xf>
    <xf numFmtId="0" fontId="15" fillId="2" borderId="6" xfId="0" applyFont="1" applyFill="1" applyBorder="1"/>
    <xf numFmtId="0" fontId="15" fillId="2" borderId="1" xfId="0" applyFont="1" applyFill="1" applyBorder="1" applyAlignment="1">
      <alignment horizontal="centerContinuous"/>
    </xf>
    <xf numFmtId="0" fontId="15" fillId="2" borderId="2" xfId="0" applyFont="1" applyFill="1" applyBorder="1" applyAlignment="1">
      <alignment horizontal="centerContinuous"/>
    </xf>
    <xf numFmtId="0" fontId="15" fillId="2" borderId="7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5" fillId="2" borderId="8" xfId="0" applyFont="1" applyFill="1" applyBorder="1"/>
    <xf numFmtId="0" fontId="15" fillId="2" borderId="0" xfId="0" applyFont="1" applyFill="1" applyBorder="1"/>
    <xf numFmtId="0" fontId="6" fillId="0" borderId="7" xfId="0" quotePrefix="1" applyFont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Continuous"/>
    </xf>
    <xf numFmtId="0" fontId="15" fillId="2" borderId="7" xfId="0" applyFont="1" applyFill="1" applyBorder="1"/>
    <xf numFmtId="0" fontId="15" fillId="2" borderId="3" xfId="0" applyFont="1" applyFill="1" applyBorder="1" applyAlignment="1">
      <alignment horizontal="centerContinuous"/>
    </xf>
    <xf numFmtId="0" fontId="15" fillId="2" borderId="11" xfId="0" applyFont="1" applyFill="1" applyBorder="1"/>
    <xf numFmtId="0" fontId="3" fillId="2" borderId="1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Continuous"/>
    </xf>
    <xf numFmtId="0" fontId="3" fillId="2" borderId="10" xfId="0" applyFont="1" applyFill="1" applyBorder="1" applyAlignment="1">
      <alignment horizontal="center"/>
    </xf>
    <xf numFmtId="0" fontId="15" fillId="2" borderId="9" xfId="0" applyFont="1" applyFill="1" applyBorder="1"/>
    <xf numFmtId="0" fontId="15" fillId="2" borderId="5" xfId="0" applyFont="1" applyFill="1" applyBorder="1"/>
    <xf numFmtId="0" fontId="15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Continuous"/>
    </xf>
    <xf numFmtId="0" fontId="6" fillId="2" borderId="7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Continuous"/>
    </xf>
    <xf numFmtId="164" fontId="0" fillId="0" borderId="0" xfId="0" applyNumberFormat="1"/>
    <xf numFmtId="164" fontId="2" fillId="0" borderId="0" xfId="0" applyNumberFormat="1" applyFont="1" applyBorder="1"/>
    <xf numFmtId="164" fontId="12" fillId="0" borderId="0" xfId="0" applyNumberFormat="1" applyFont="1" applyBorder="1"/>
    <xf numFmtId="164" fontId="15" fillId="0" borderId="0" xfId="0" applyNumberFormat="1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0" xfId="0" applyNumberFormat="1" applyFont="1"/>
    <xf numFmtId="0" fontId="15" fillId="0" borderId="0" xfId="0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164" fontId="2" fillId="0" borderId="0" xfId="0" quotePrefix="1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15" fillId="0" borderId="0" xfId="0" quotePrefix="1" applyFont="1" applyBorder="1" applyAlignment="1">
      <alignment horizontal="center"/>
    </xf>
    <xf numFmtId="164" fontId="15" fillId="0" borderId="0" xfId="0" quotePrefix="1" applyNumberFormat="1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/>
    <xf numFmtId="0" fontId="2" fillId="0" borderId="0" xfId="0" applyFont="1" applyBorder="1"/>
    <xf numFmtId="0" fontId="2" fillId="0" borderId="0" xfId="0" applyFont="1"/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Continuous"/>
    </xf>
    <xf numFmtId="0" fontId="17" fillId="2" borderId="0" xfId="0" applyFont="1" applyFill="1" applyAlignment="1">
      <alignment horizontal="centerContinuous"/>
    </xf>
    <xf numFmtId="0" fontId="18" fillId="2" borderId="0" xfId="0" applyFont="1" applyFill="1" applyBorder="1" applyAlignment="1">
      <alignment horizontal="centerContinuous"/>
    </xf>
    <xf numFmtId="0" fontId="17" fillId="2" borderId="0" xfId="0" applyFont="1" applyFill="1" applyBorder="1" applyAlignment="1">
      <alignment horizontal="centerContinuous"/>
    </xf>
    <xf numFmtId="167" fontId="2" fillId="0" borderId="3" xfId="0" applyNumberFormat="1" applyFont="1" applyBorder="1"/>
    <xf numFmtId="167" fontId="2" fillId="0" borderId="0" xfId="1" applyNumberFormat="1" applyFont="1" applyBorder="1"/>
    <xf numFmtId="167" fontId="10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167" fontId="12" fillId="0" borderId="3" xfId="0" applyNumberFormat="1" applyFont="1" applyBorder="1"/>
    <xf numFmtId="167" fontId="12" fillId="0" borderId="0" xfId="0" applyNumberFormat="1" applyFont="1" applyBorder="1"/>
    <xf numFmtId="167" fontId="15" fillId="0" borderId="0" xfId="0" applyNumberFormat="1" applyFont="1" applyBorder="1"/>
    <xf numFmtId="167" fontId="15" fillId="0" borderId="0" xfId="0" applyNumberFormat="1" applyFont="1" applyBorder="1" applyAlignment="1">
      <alignment horizontal="center"/>
    </xf>
    <xf numFmtId="167" fontId="15" fillId="0" borderId="0" xfId="1" applyNumberFormat="1" applyFont="1" applyBorder="1"/>
    <xf numFmtId="167" fontId="15" fillId="0" borderId="3" xfId="0" applyNumberFormat="1" applyFont="1" applyBorder="1"/>
    <xf numFmtId="167" fontId="2" fillId="0" borderId="2" xfId="0" applyNumberFormat="1" applyFont="1" applyBorder="1"/>
    <xf numFmtId="167" fontId="2" fillId="0" borderId="1" xfId="0" applyNumberFormat="1" applyFont="1" applyBorder="1"/>
    <xf numFmtId="167" fontId="2" fillId="0" borderId="11" xfId="1" applyNumberFormat="1" applyFont="1" applyBorder="1"/>
    <xf numFmtId="167" fontId="2" fillId="0" borderId="1" xfId="1" applyNumberFormat="1" applyFont="1" applyBorder="1"/>
    <xf numFmtId="167" fontId="15" fillId="0" borderId="0" xfId="0" quotePrefix="1" applyNumberFormat="1" applyFont="1" applyBorder="1" applyAlignment="1">
      <alignment horizontal="center"/>
    </xf>
    <xf numFmtId="167" fontId="2" fillId="0" borderId="10" xfId="1" applyNumberFormat="1" applyFont="1" applyBorder="1"/>
    <xf numFmtId="167" fontId="2" fillId="0" borderId="5" xfId="0" applyNumberFormat="1" applyFont="1" applyBorder="1"/>
    <xf numFmtId="167" fontId="2" fillId="0" borderId="4" xfId="0" applyNumberFormat="1" applyFont="1" applyBorder="1"/>
    <xf numFmtId="167" fontId="2" fillId="0" borderId="9" xfId="1" applyNumberFormat="1" applyFont="1" applyBorder="1"/>
    <xf numFmtId="167" fontId="2" fillId="0" borderId="4" xfId="1" applyNumberFormat="1" applyFont="1" applyBorder="1"/>
    <xf numFmtId="167" fontId="2" fillId="0" borderId="0" xfId="0" applyNumberFormat="1" applyFont="1" applyBorder="1" applyAlignment="1">
      <alignment horizontal="center"/>
    </xf>
    <xf numFmtId="167" fontId="2" fillId="0" borderId="0" xfId="0" quotePrefix="1" applyNumberFormat="1" applyFont="1" applyBorder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2" fontId="0" fillId="0" borderId="0" xfId="0" applyNumberFormat="1" applyBorder="1"/>
    <xf numFmtId="10" fontId="15" fillId="0" borderId="0" xfId="0" applyNumberFormat="1" applyFont="1" applyBorder="1" applyAlignment="1">
      <alignment horizontal="center"/>
    </xf>
    <xf numFmtId="1" fontId="2" fillId="0" borderId="1" xfId="1" applyNumberFormat="1" applyFont="1" applyBorder="1"/>
    <xf numFmtId="10" fontId="15" fillId="0" borderId="1" xfId="0" applyNumberFormat="1" applyFont="1" applyBorder="1" applyAlignment="1">
      <alignment horizontal="center"/>
    </xf>
    <xf numFmtId="10" fontId="15" fillId="0" borderId="10" xfId="0" applyNumberFormat="1" applyFont="1" applyBorder="1" applyAlignment="1">
      <alignment horizontal="center"/>
    </xf>
    <xf numFmtId="10" fontId="15" fillId="0" borderId="3" xfId="0" applyNumberFormat="1" applyFont="1" applyBorder="1" applyAlignment="1">
      <alignment horizontal="center"/>
    </xf>
    <xf numFmtId="10" fontId="0" fillId="0" borderId="0" xfId="0" applyNumberFormat="1"/>
    <xf numFmtId="10" fontId="15" fillId="0" borderId="2" xfId="0" applyNumberFormat="1" applyFont="1" applyBorder="1" applyAlignment="1">
      <alignment horizontal="center"/>
    </xf>
    <xf numFmtId="10" fontId="15" fillId="0" borderId="11" xfId="0" applyNumberFormat="1" applyFont="1" applyBorder="1" applyAlignment="1">
      <alignment horizontal="center"/>
    </xf>
    <xf numFmtId="10" fontId="15" fillId="0" borderId="0" xfId="1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0" applyNumberFormat="1" applyFont="1"/>
    <xf numFmtId="0" fontId="15" fillId="2" borderId="13" xfId="0" applyFont="1" applyFill="1" applyBorder="1" applyAlignment="1">
      <alignment horizontal="centerContinuous"/>
    </xf>
    <xf numFmtId="0" fontId="5" fillId="0" borderId="11" xfId="0" applyFont="1" applyBorder="1" applyAlignment="1">
      <alignment horizontal="center"/>
    </xf>
    <xf numFmtId="3" fontId="2" fillId="0" borderId="0" xfId="0" applyNumberFormat="1" applyFont="1"/>
    <xf numFmtId="0" fontId="21" fillId="0" borderId="7" xfId="0" applyFont="1" applyBorder="1"/>
    <xf numFmtId="0" fontId="20" fillId="0" borderId="7" xfId="0" applyFont="1" applyBorder="1"/>
    <xf numFmtId="0" fontId="20" fillId="0" borderId="0" xfId="0" applyFont="1" applyBorder="1" applyAlignment="1">
      <alignment horizontal="center"/>
    </xf>
    <xf numFmtId="3" fontId="22" fillId="0" borderId="0" xfId="0" applyNumberFormat="1" applyFont="1" applyBorder="1"/>
    <xf numFmtId="10" fontId="22" fillId="0" borderId="0" xfId="1" applyNumberFormat="1" applyFont="1" applyBorder="1" applyAlignment="1">
      <alignment horizontal="center"/>
    </xf>
    <xf numFmtId="166" fontId="22" fillId="0" borderId="0" xfId="1" applyNumberFormat="1" applyFont="1" applyBorder="1"/>
    <xf numFmtId="0" fontId="21" fillId="0" borderId="0" xfId="0" applyFont="1" applyBorder="1" applyAlignment="1">
      <alignment horizontal="center"/>
    </xf>
    <xf numFmtId="0" fontId="23" fillId="0" borderId="7" xfId="0" applyFont="1" applyBorder="1"/>
    <xf numFmtId="0" fontId="23" fillId="0" borderId="0" xfId="0" applyFont="1" applyBorder="1" applyAlignment="1">
      <alignment horizontal="center"/>
    </xf>
    <xf numFmtId="3" fontId="24" fillId="0" borderId="0" xfId="0" applyNumberFormat="1" applyFont="1" applyBorder="1"/>
    <xf numFmtId="10" fontId="24" fillId="0" borderId="0" xfId="1" applyNumberFormat="1" applyFont="1" applyBorder="1" applyAlignment="1">
      <alignment horizontal="center"/>
    </xf>
    <xf numFmtId="0" fontId="23" fillId="0" borderId="7" xfId="0" applyFont="1" applyBorder="1" applyAlignment="1"/>
    <xf numFmtId="3" fontId="24" fillId="0" borderId="10" xfId="0" applyNumberFormat="1" applyFont="1" applyBorder="1"/>
    <xf numFmtId="3" fontId="24" fillId="0" borderId="3" xfId="0" applyNumberFormat="1" applyFont="1" applyBorder="1"/>
    <xf numFmtId="0" fontId="25" fillId="0" borderId="7" xfId="0" quotePrefix="1" applyFont="1" applyBorder="1" applyAlignment="1">
      <alignment horizontal="center"/>
    </xf>
    <xf numFmtId="0" fontId="25" fillId="0" borderId="0" xfId="0" quotePrefix="1" applyFont="1" applyBorder="1" applyAlignment="1">
      <alignment horizontal="center"/>
    </xf>
    <xf numFmtId="165" fontId="24" fillId="0" borderId="0" xfId="0" applyNumberFormat="1" applyFont="1" applyBorder="1"/>
    <xf numFmtId="165" fontId="24" fillId="0" borderId="3" xfId="0" applyNumberFormat="1" applyFont="1" applyBorder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opLeftCell="A31" zoomScale="75" workbookViewId="0">
      <selection activeCell="A45" sqref="A45"/>
    </sheetView>
  </sheetViews>
  <sheetFormatPr baseColWidth="10" defaultRowHeight="12.75"/>
  <cols>
    <col min="1" max="1" width="49.42578125" customWidth="1"/>
    <col min="2" max="2" width="11.5703125" customWidth="1"/>
    <col min="3" max="3" width="10.7109375" customWidth="1"/>
    <col min="5" max="5" width="12" customWidth="1"/>
    <col min="6" max="6" width="10.140625" customWidth="1"/>
    <col min="9" max="9" width="9.7109375" customWidth="1"/>
    <col min="11" max="11" width="10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6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6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>
      <c r="A5" s="27"/>
      <c r="B5" s="10" t="s">
        <v>2</v>
      </c>
      <c r="C5" s="11"/>
      <c r="D5" s="40"/>
      <c r="E5" s="10" t="s">
        <v>32</v>
      </c>
      <c r="F5" s="11"/>
      <c r="G5" s="40"/>
      <c r="H5" s="10" t="s">
        <v>33</v>
      </c>
      <c r="I5" s="11"/>
      <c r="J5" s="40"/>
      <c r="K5" s="12" t="s">
        <v>5</v>
      </c>
      <c r="L5" s="12" t="s">
        <v>5</v>
      </c>
    </row>
    <row r="6" spans="1:12">
      <c r="A6" s="28" t="s">
        <v>6</v>
      </c>
      <c r="B6" s="7" t="s">
        <v>34</v>
      </c>
      <c r="C6" s="8" t="s">
        <v>9</v>
      </c>
      <c r="D6" s="41" t="s">
        <v>10</v>
      </c>
      <c r="E6" s="7" t="s">
        <v>34</v>
      </c>
      <c r="F6" s="8" t="s">
        <v>9</v>
      </c>
      <c r="G6" s="41" t="s">
        <v>10</v>
      </c>
      <c r="H6" s="7" t="s">
        <v>34</v>
      </c>
      <c r="I6" s="8" t="s">
        <v>9</v>
      </c>
      <c r="J6" s="41" t="s">
        <v>10</v>
      </c>
      <c r="K6" s="14" t="s">
        <v>35</v>
      </c>
      <c r="L6" s="13" t="s">
        <v>36</v>
      </c>
    </row>
    <row r="7" spans="1:12">
      <c r="A7" s="29"/>
      <c r="B7" s="8" t="s">
        <v>12</v>
      </c>
      <c r="C7" s="9" t="s">
        <v>37</v>
      </c>
      <c r="D7" s="42"/>
      <c r="E7" s="8" t="s">
        <v>12</v>
      </c>
      <c r="F7" s="9" t="s">
        <v>37</v>
      </c>
      <c r="G7" s="42"/>
      <c r="H7" s="8" t="s">
        <v>12</v>
      </c>
      <c r="I7" s="9" t="s">
        <v>37</v>
      </c>
      <c r="J7" s="42"/>
      <c r="K7" s="13" t="s">
        <v>38</v>
      </c>
      <c r="L7" s="14" t="s">
        <v>4</v>
      </c>
    </row>
    <row r="8" spans="1:12">
      <c r="A8" s="30"/>
      <c r="B8" s="15"/>
      <c r="C8" s="16" t="s">
        <v>39</v>
      </c>
      <c r="D8" s="43"/>
      <c r="E8" s="15"/>
      <c r="F8" s="16" t="s">
        <v>39</v>
      </c>
      <c r="G8" s="43"/>
      <c r="H8" s="15"/>
      <c r="I8" s="16" t="s">
        <v>39</v>
      </c>
      <c r="J8" s="43"/>
      <c r="K8" s="43"/>
      <c r="L8" s="17" t="s">
        <v>40</v>
      </c>
    </row>
    <row r="9" spans="1:12">
      <c r="A9" s="27"/>
      <c r="B9" s="18"/>
      <c r="C9" s="18"/>
      <c r="D9" s="19"/>
      <c r="E9" s="18"/>
      <c r="F9" s="18"/>
      <c r="G9" s="19"/>
      <c r="H9" s="18"/>
      <c r="I9" s="18"/>
      <c r="J9" s="19"/>
      <c r="K9" s="19"/>
      <c r="L9" s="19"/>
    </row>
    <row r="10" spans="1:12">
      <c r="A10" s="31" t="s">
        <v>14</v>
      </c>
      <c r="B10" s="2"/>
      <c r="C10" s="2">
        <v>400000</v>
      </c>
      <c r="D10" s="21">
        <f>+C10+B10</f>
        <v>400000</v>
      </c>
      <c r="E10" s="2"/>
      <c r="F10" s="2">
        <v>190</v>
      </c>
      <c r="G10" s="21">
        <f>+F10+E10</f>
        <v>190</v>
      </c>
      <c r="H10" s="2"/>
      <c r="I10" s="2"/>
      <c r="J10" s="21">
        <f>+I10+H10</f>
        <v>0</v>
      </c>
      <c r="K10" s="20">
        <f>+(G10/D10)*100</f>
        <v>4.7500000000000001E-2</v>
      </c>
      <c r="L10" s="20">
        <f>+(J10/D10)*100</f>
        <v>0</v>
      </c>
    </row>
    <row r="11" spans="1:12">
      <c r="A11" s="31"/>
      <c r="B11" s="2"/>
      <c r="C11" s="2"/>
      <c r="D11" s="21"/>
      <c r="E11" s="2"/>
      <c r="F11" s="2"/>
      <c r="G11" s="21"/>
      <c r="H11" s="2"/>
      <c r="I11" s="2"/>
      <c r="J11" s="21"/>
      <c r="K11" s="22"/>
      <c r="L11" s="22"/>
    </row>
    <row r="12" spans="1:12">
      <c r="A12" s="32" t="s">
        <v>41</v>
      </c>
      <c r="B12" s="2"/>
      <c r="C12" s="2">
        <v>400000</v>
      </c>
      <c r="D12" s="21">
        <f>+B12+C12</f>
        <v>400000</v>
      </c>
      <c r="E12" s="2"/>
      <c r="F12" s="2">
        <v>3446</v>
      </c>
      <c r="G12" s="21">
        <f>+E12+F12</f>
        <v>3446</v>
      </c>
      <c r="H12" s="2"/>
      <c r="I12" s="2">
        <v>1730</v>
      </c>
      <c r="J12" s="21">
        <f>+H12+I12</f>
        <v>1730</v>
      </c>
      <c r="K12" s="20">
        <f>+(G12/D12)*100</f>
        <v>0.86149999999999993</v>
      </c>
      <c r="L12" s="20">
        <f>+(J12/D12)*100</f>
        <v>0.4325</v>
      </c>
    </row>
    <row r="13" spans="1:12">
      <c r="A13" s="31"/>
      <c r="B13" s="2"/>
      <c r="C13" s="2"/>
      <c r="D13" s="21"/>
      <c r="E13" s="2"/>
      <c r="F13" s="2"/>
      <c r="G13" s="21"/>
      <c r="H13" s="2"/>
      <c r="I13" s="2"/>
      <c r="J13" s="21"/>
      <c r="K13" s="22"/>
      <c r="L13" s="22"/>
    </row>
    <row r="14" spans="1:12">
      <c r="A14" s="31" t="s">
        <v>15</v>
      </c>
      <c r="B14" s="2">
        <v>2000000</v>
      </c>
      <c r="C14" s="2">
        <v>1388800</v>
      </c>
      <c r="D14" s="21">
        <f>+B14+C14</f>
        <v>3388800</v>
      </c>
      <c r="E14" s="2">
        <v>42504</v>
      </c>
      <c r="F14" s="2">
        <v>53265</v>
      </c>
      <c r="G14" s="21">
        <f>+E14+F14</f>
        <v>95769</v>
      </c>
      <c r="H14" s="2">
        <v>12193</v>
      </c>
      <c r="I14" s="2">
        <v>14104</v>
      </c>
      <c r="J14" s="21">
        <f>+H14+I14</f>
        <v>26297</v>
      </c>
      <c r="K14" s="20">
        <f>+(G14/D14)*100</f>
        <v>2.8260446175637397</v>
      </c>
      <c r="L14" s="20">
        <f>+(J14/D14)*100</f>
        <v>0.77599740321057598</v>
      </c>
    </row>
    <row r="15" spans="1:12">
      <c r="A15" s="31" t="s">
        <v>42</v>
      </c>
      <c r="B15" s="2"/>
      <c r="C15" s="2"/>
      <c r="D15" s="21"/>
      <c r="E15" s="2"/>
      <c r="F15" s="2"/>
      <c r="G15" s="21"/>
      <c r="H15" s="2"/>
      <c r="I15" s="2"/>
      <c r="J15" s="21"/>
      <c r="K15" s="22"/>
      <c r="L15" s="22"/>
    </row>
    <row r="16" spans="1:12">
      <c r="A16" s="31" t="s">
        <v>43</v>
      </c>
      <c r="B16" s="2"/>
      <c r="C16" s="2"/>
      <c r="D16" s="21"/>
      <c r="E16" s="2"/>
      <c r="F16" s="2"/>
      <c r="G16" s="21"/>
      <c r="H16" s="2"/>
      <c r="I16" s="2"/>
      <c r="J16" s="21"/>
      <c r="K16" s="22"/>
      <c r="L16" s="22"/>
    </row>
    <row r="17" spans="1:12">
      <c r="A17" s="31"/>
      <c r="B17" s="2"/>
      <c r="C17" s="2"/>
      <c r="D17" s="21"/>
      <c r="E17" s="2"/>
      <c r="F17" s="2"/>
      <c r="G17" s="21"/>
      <c r="H17" s="2"/>
      <c r="I17" s="2"/>
      <c r="J17" s="21"/>
      <c r="K17" s="22"/>
      <c r="L17" s="22"/>
    </row>
    <row r="18" spans="1:12">
      <c r="A18" s="31" t="s">
        <v>18</v>
      </c>
      <c r="B18" s="2"/>
      <c r="C18" s="2"/>
      <c r="D18" s="21"/>
      <c r="E18" s="2"/>
      <c r="F18" s="2"/>
      <c r="G18" s="21"/>
      <c r="H18" s="2"/>
      <c r="I18" s="2"/>
      <c r="J18" s="21"/>
      <c r="K18" s="22"/>
      <c r="L18" s="22"/>
    </row>
    <row r="19" spans="1:12">
      <c r="A19" s="33" t="s">
        <v>19</v>
      </c>
      <c r="B19" s="2"/>
      <c r="C19" s="2">
        <v>5200000</v>
      </c>
      <c r="D19" s="21">
        <f>+B19+C19</f>
        <v>5200000</v>
      </c>
      <c r="E19" s="2"/>
      <c r="F19" s="2">
        <v>173085</v>
      </c>
      <c r="G19" s="21">
        <f>+E19+F19</f>
        <v>173085</v>
      </c>
      <c r="H19" s="2"/>
      <c r="I19" s="2">
        <v>158259</v>
      </c>
      <c r="J19" s="21">
        <f>+H19+I19</f>
        <v>158259</v>
      </c>
      <c r="K19" s="20">
        <f>+(G19/D19)*100</f>
        <v>3.3285576923076925</v>
      </c>
      <c r="L19" s="20">
        <f>+(J19/D19)*100</f>
        <v>3.0434423076923078</v>
      </c>
    </row>
    <row r="20" spans="1:12">
      <c r="A20" s="34"/>
      <c r="B20" s="2"/>
      <c r="C20" s="2"/>
      <c r="D20" s="21"/>
      <c r="E20" s="2"/>
      <c r="F20" s="2"/>
      <c r="G20" s="21"/>
      <c r="H20" s="2"/>
      <c r="I20" s="2"/>
      <c r="J20" s="21"/>
      <c r="K20" s="22"/>
      <c r="L20" s="22"/>
    </row>
    <row r="21" spans="1:12">
      <c r="A21" s="31" t="s">
        <v>20</v>
      </c>
      <c r="B21" s="2"/>
      <c r="C21" s="2"/>
      <c r="D21" s="21"/>
      <c r="E21" s="2"/>
      <c r="F21" s="2"/>
      <c r="G21" s="21"/>
      <c r="H21" s="2"/>
      <c r="I21" s="2"/>
      <c r="J21" s="21"/>
      <c r="K21" s="22"/>
      <c r="L21" s="22"/>
    </row>
    <row r="22" spans="1:12">
      <c r="A22" s="31" t="s">
        <v>44</v>
      </c>
      <c r="B22" s="2">
        <v>2000000</v>
      </c>
      <c r="C22" s="2">
        <v>2250000</v>
      </c>
      <c r="D22" s="21">
        <f>+B22+C22</f>
        <v>4250000</v>
      </c>
      <c r="E22" s="2"/>
      <c r="F22" s="2">
        <v>48025</v>
      </c>
      <c r="G22" s="21">
        <f>+E22+F22</f>
        <v>48025</v>
      </c>
      <c r="H22" s="2"/>
      <c r="I22" s="2">
        <v>36904</v>
      </c>
      <c r="J22" s="21">
        <f>+H22+I22</f>
        <v>36904</v>
      </c>
      <c r="K22" s="20">
        <f>+(G22/D22)*100</f>
        <v>1.1299999999999999</v>
      </c>
      <c r="L22" s="20">
        <f>+(J22/D22)*100</f>
        <v>0.86832941176470579</v>
      </c>
    </row>
    <row r="23" spans="1:12">
      <c r="A23" s="31"/>
      <c r="B23" s="2"/>
      <c r="C23" s="2"/>
      <c r="D23" s="21"/>
      <c r="E23" s="2"/>
      <c r="F23" s="2"/>
      <c r="G23" s="21"/>
      <c r="H23" s="2"/>
      <c r="I23" s="2"/>
      <c r="J23" s="21"/>
      <c r="K23" s="22"/>
      <c r="L23" s="22"/>
    </row>
    <row r="24" spans="1:12">
      <c r="A24" s="31" t="s">
        <v>45</v>
      </c>
      <c r="B24" s="2">
        <v>5000000</v>
      </c>
      <c r="C24" s="2">
        <v>1000000</v>
      </c>
      <c r="D24" s="21">
        <f>+B24+C24</f>
        <v>6000000</v>
      </c>
      <c r="E24" s="2"/>
      <c r="F24" s="2"/>
      <c r="G24" s="21">
        <f>+E24+F24</f>
        <v>0</v>
      </c>
      <c r="H24" s="2"/>
      <c r="I24" s="2"/>
      <c r="J24" s="21">
        <f>+H24+I24</f>
        <v>0</v>
      </c>
      <c r="K24" s="20">
        <f>+(G24/D24)*100</f>
        <v>0</v>
      </c>
      <c r="L24" s="20">
        <f>+(J24/D24)*100</f>
        <v>0</v>
      </c>
    </row>
    <row r="25" spans="1:12">
      <c r="A25" s="31" t="s">
        <v>46</v>
      </c>
      <c r="B25" s="2"/>
      <c r="C25" s="2"/>
      <c r="D25" s="21"/>
      <c r="E25" s="2"/>
      <c r="F25" s="2"/>
      <c r="G25" s="21"/>
      <c r="H25" s="2"/>
      <c r="I25" s="2"/>
      <c r="J25" s="21"/>
      <c r="K25" s="22"/>
      <c r="L25" s="22"/>
    </row>
    <row r="26" spans="1:12">
      <c r="A26" s="31"/>
      <c r="B26" s="2"/>
      <c r="C26" s="2"/>
      <c r="D26" s="21"/>
      <c r="E26" s="2"/>
      <c r="F26" s="2"/>
      <c r="G26" s="21"/>
      <c r="H26" s="2"/>
      <c r="I26" s="2"/>
      <c r="J26" s="21"/>
      <c r="K26" s="22"/>
      <c r="L26" s="22"/>
    </row>
    <row r="27" spans="1:12">
      <c r="A27" s="31" t="s">
        <v>23</v>
      </c>
      <c r="B27" s="2">
        <v>30000</v>
      </c>
      <c r="C27" s="2"/>
      <c r="D27" s="21">
        <f>+B27+C27</f>
        <v>30000</v>
      </c>
      <c r="E27" s="2"/>
      <c r="F27" s="2"/>
      <c r="G27" s="21">
        <f>+E27+F27</f>
        <v>0</v>
      </c>
      <c r="H27" s="2"/>
      <c r="I27" s="2"/>
      <c r="J27" s="21">
        <f>+H27+I27</f>
        <v>0</v>
      </c>
      <c r="K27" s="20">
        <f>+(G27/D27)*100</f>
        <v>0</v>
      </c>
      <c r="L27" s="20">
        <f>+(J27/D27)*100</f>
        <v>0</v>
      </c>
    </row>
    <row r="28" spans="1:12">
      <c r="A28" s="31" t="s">
        <v>47</v>
      </c>
      <c r="B28" s="2"/>
      <c r="C28" s="2"/>
      <c r="D28" s="21"/>
      <c r="E28" s="2"/>
      <c r="F28" s="2"/>
      <c r="G28" s="21"/>
      <c r="H28" s="2"/>
      <c r="I28" s="2"/>
      <c r="J28" s="21"/>
      <c r="K28" s="22"/>
      <c r="L28" s="22"/>
    </row>
    <row r="29" spans="1:12">
      <c r="A29" s="31"/>
      <c r="B29" s="2"/>
      <c r="C29" s="2"/>
      <c r="D29" s="21"/>
      <c r="E29" s="2"/>
      <c r="F29" s="2"/>
      <c r="G29" s="21"/>
      <c r="H29" s="2"/>
      <c r="I29" s="2"/>
      <c r="J29" s="21"/>
      <c r="K29" s="22"/>
      <c r="L29" s="22"/>
    </row>
    <row r="30" spans="1:12">
      <c r="A30" s="35" t="s">
        <v>24</v>
      </c>
      <c r="B30" s="2">
        <f>SUM(B10:B28)</f>
        <v>9030000</v>
      </c>
      <c r="C30" s="2">
        <f t="shared" ref="C30:J30" si="0">SUM(C10:C28)</f>
        <v>10638800</v>
      </c>
      <c r="D30" s="21">
        <f t="shared" si="0"/>
        <v>19668800</v>
      </c>
      <c r="E30" s="2">
        <f t="shared" si="0"/>
        <v>42504</v>
      </c>
      <c r="F30" s="2">
        <f t="shared" si="0"/>
        <v>278011</v>
      </c>
      <c r="G30" s="21">
        <f t="shared" si="0"/>
        <v>320515</v>
      </c>
      <c r="H30" s="2">
        <f t="shared" si="0"/>
        <v>12193</v>
      </c>
      <c r="I30" s="2">
        <f t="shared" si="0"/>
        <v>210997</v>
      </c>
      <c r="J30" s="21">
        <f t="shared" si="0"/>
        <v>223190</v>
      </c>
      <c r="K30" s="20">
        <f>+(G30/D30)*100</f>
        <v>1.6295605222484342</v>
      </c>
      <c r="L30" s="20">
        <f>+(J30/D30)*100</f>
        <v>1.1347413161962092</v>
      </c>
    </row>
    <row r="31" spans="1:12">
      <c r="A31" s="35"/>
      <c r="B31" s="2"/>
      <c r="C31" s="2"/>
      <c r="D31" s="21"/>
      <c r="E31" s="2"/>
      <c r="F31" s="2"/>
      <c r="G31" s="21"/>
      <c r="H31" s="2"/>
      <c r="I31" s="2"/>
      <c r="J31" s="21"/>
      <c r="K31" s="22"/>
      <c r="L31" s="22"/>
    </row>
    <row r="32" spans="1:12">
      <c r="A32" s="36" t="s">
        <v>25</v>
      </c>
      <c r="B32" s="2">
        <f>42695524-326800</f>
        <v>42368724</v>
      </c>
      <c r="C32" s="2">
        <f>2817288-241100</f>
        <v>2576188</v>
      </c>
      <c r="D32" s="21">
        <f>+B32+C32</f>
        <v>44944912</v>
      </c>
      <c r="E32" s="2">
        <f>4679948+211652+136084</f>
        <v>5027684</v>
      </c>
      <c r="F32" s="2">
        <v>115580</v>
      </c>
      <c r="G32" s="21">
        <f>+E32+F32</f>
        <v>5143264</v>
      </c>
      <c r="H32" s="2">
        <v>4840448</v>
      </c>
      <c r="I32" s="2">
        <v>70618</v>
      </c>
      <c r="J32" s="21">
        <f>+H32+I32</f>
        <v>4911066</v>
      </c>
      <c r="K32" s="20">
        <f>+(G32/D32)*100</f>
        <v>11.443484414876593</v>
      </c>
      <c r="L32" s="20">
        <f>+(J32/D32)*100</f>
        <v>10.926856414803972</v>
      </c>
    </row>
    <row r="33" spans="1:13">
      <c r="A33" s="35"/>
      <c r="B33" s="2"/>
      <c r="C33" s="2"/>
      <c r="D33" s="21"/>
      <c r="E33" s="2"/>
      <c r="F33" s="2"/>
      <c r="G33" s="21"/>
      <c r="H33" s="2"/>
      <c r="I33" s="2"/>
      <c r="J33" s="21"/>
      <c r="K33" s="22"/>
      <c r="L33" s="22"/>
    </row>
    <row r="34" spans="1:13">
      <c r="A34" s="36" t="s">
        <v>29</v>
      </c>
      <c r="B34" s="2">
        <v>10988628</v>
      </c>
      <c r="C34" s="2"/>
      <c r="D34" s="21">
        <f>+B34+C34</f>
        <v>10988628</v>
      </c>
      <c r="E34" s="2">
        <v>5063769</v>
      </c>
      <c r="F34" s="2"/>
      <c r="G34" s="21">
        <f>+E34+F34</f>
        <v>5063769</v>
      </c>
      <c r="H34" s="2">
        <v>5063769</v>
      </c>
      <c r="I34" s="2"/>
      <c r="J34" s="21">
        <f>+H34+I34</f>
        <v>5063769</v>
      </c>
      <c r="K34" s="20">
        <f>+(G34/D34)*100</f>
        <v>46.081903946516348</v>
      </c>
      <c r="L34" s="20">
        <f>+(J34/D34)*100</f>
        <v>46.081903946516348</v>
      </c>
    </row>
    <row r="35" spans="1:13">
      <c r="A35" s="37"/>
      <c r="B35" s="23"/>
      <c r="C35" s="23"/>
      <c r="D35" s="44"/>
      <c r="E35" s="23"/>
      <c r="F35" s="23"/>
      <c r="G35" s="44"/>
      <c r="H35" s="23"/>
      <c r="I35" s="23"/>
      <c r="J35" s="44"/>
      <c r="K35" s="24"/>
      <c r="L35" s="24"/>
    </row>
    <row r="36" spans="1:13">
      <c r="A36" s="38"/>
      <c r="B36" s="25"/>
      <c r="C36" s="25"/>
      <c r="D36" s="45"/>
      <c r="E36" s="25"/>
      <c r="F36" s="25"/>
      <c r="G36" s="45"/>
      <c r="H36" s="25"/>
      <c r="I36" s="25"/>
      <c r="J36" s="45"/>
      <c r="K36" s="26"/>
      <c r="L36" s="26"/>
      <c r="M36" s="5"/>
    </row>
    <row r="37" spans="1:13">
      <c r="A37" s="39" t="s">
        <v>30</v>
      </c>
      <c r="B37" s="2">
        <f>SUM(B30:B34)</f>
        <v>62387352</v>
      </c>
      <c r="C37" s="2">
        <f t="shared" ref="C37:J37" si="1">SUM(C30:C34)</f>
        <v>13214988</v>
      </c>
      <c r="D37" s="21">
        <f t="shared" si="1"/>
        <v>75602340</v>
      </c>
      <c r="E37" s="2">
        <f t="shared" si="1"/>
        <v>10133957</v>
      </c>
      <c r="F37" s="2">
        <f t="shared" si="1"/>
        <v>393591</v>
      </c>
      <c r="G37" s="21">
        <f t="shared" si="1"/>
        <v>10527548</v>
      </c>
      <c r="H37" s="2">
        <f t="shared" si="1"/>
        <v>9916410</v>
      </c>
      <c r="I37" s="2">
        <f t="shared" si="1"/>
        <v>281615</v>
      </c>
      <c r="J37" s="21">
        <f t="shared" si="1"/>
        <v>10198025</v>
      </c>
      <c r="K37" s="20">
        <f>+(G37/D37)*100</f>
        <v>13.924897033610337</v>
      </c>
      <c r="L37" s="20">
        <f>+(J37/D37)*100</f>
        <v>13.489033540496234</v>
      </c>
      <c r="M37" s="5"/>
    </row>
    <row r="38" spans="1:13">
      <c r="A38" s="37"/>
      <c r="B38" s="23"/>
      <c r="C38" s="23"/>
      <c r="D38" s="44"/>
      <c r="E38" s="23"/>
      <c r="F38" s="23"/>
      <c r="G38" s="44"/>
      <c r="H38" s="23"/>
      <c r="I38" s="23"/>
      <c r="J38" s="44"/>
      <c r="K38" s="24"/>
      <c r="L38" s="24"/>
      <c r="M38" s="5"/>
    </row>
    <row r="39" spans="1:13">
      <c r="A39" s="5" t="s">
        <v>48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5"/>
    </row>
    <row r="40" spans="1:13">
      <c r="A40" s="46" t="s">
        <v>49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5"/>
    </row>
    <row r="41" spans="1:13">
      <c r="A41" s="3" t="s">
        <v>50</v>
      </c>
      <c r="B41" s="2"/>
      <c r="C41" s="2"/>
      <c r="D41" s="2"/>
      <c r="E41" s="2"/>
      <c r="F41" s="2"/>
      <c r="G41" s="2"/>
      <c r="H41" s="2"/>
      <c r="I41" s="2"/>
      <c r="J41" s="2"/>
      <c r="K41" s="4" t="s">
        <v>51</v>
      </c>
      <c r="L41" s="2"/>
    </row>
    <row r="42" spans="1:13">
      <c r="A42" s="3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phoneticPr fontId="10" type="noConversion"/>
  <printOptions horizontalCentered="1" verticalCentered="1"/>
  <pageMargins left="0.75" right="0.59" top="0.19685039370078741" bottom="0.15748031496062992" header="0.27559055118110237" footer="0.19685039370078741"/>
  <pageSetup scale="75" orientation="landscape" horizontalDpi="240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84"/>
  <sheetViews>
    <sheetView tabSelected="1" topLeftCell="A38" workbookViewId="0">
      <selection sqref="A1:Q1"/>
    </sheetView>
  </sheetViews>
  <sheetFormatPr baseColWidth="10" defaultRowHeight="12.75"/>
  <cols>
    <col min="1" max="1" width="45.85546875" customWidth="1"/>
    <col min="3" max="3" width="14.5703125" customWidth="1"/>
    <col min="4" max="4" width="11.7109375" bestFit="1" customWidth="1"/>
    <col min="5" max="5" width="13.28515625" customWidth="1"/>
    <col min="6" max="6" width="13" customWidth="1"/>
    <col min="7" max="7" width="11.7109375" bestFit="1" customWidth="1"/>
    <col min="8" max="8" width="11.5703125" bestFit="1" customWidth="1"/>
    <col min="9" max="9" width="11.85546875" bestFit="1" customWidth="1"/>
    <col min="10" max="10" width="11.7109375" bestFit="1" customWidth="1"/>
    <col min="11" max="11" width="11.5703125" bestFit="1" customWidth="1"/>
    <col min="12" max="12" width="11.85546875" bestFit="1" customWidth="1"/>
    <col min="13" max="13" width="11.7109375" bestFit="1" customWidth="1"/>
    <col min="14" max="15" width="11.5703125" bestFit="1" customWidth="1"/>
    <col min="16" max="16" width="12.42578125" customWidth="1"/>
    <col min="17" max="17" width="11.5703125" bestFit="1" customWidth="1"/>
  </cols>
  <sheetData>
    <row r="1" spans="1:17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</row>
    <row r="2" spans="1:17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7">
      <c r="A3" s="274" t="s">
        <v>116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</row>
    <row r="4" spans="1:17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7">
      <c r="A5" s="275" t="s">
        <v>1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</row>
    <row r="6" spans="1:17">
      <c r="A6" s="158"/>
      <c r="B6" s="158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</row>
    <row r="7" spans="1:17">
      <c r="A7" s="149"/>
      <c r="B7" s="150" t="s">
        <v>2</v>
      </c>
      <c r="C7" s="150"/>
      <c r="D7" s="150"/>
      <c r="E7" s="151"/>
      <c r="F7" s="159" t="s">
        <v>3</v>
      </c>
      <c r="G7" s="150"/>
      <c r="H7" s="151"/>
      <c r="I7" s="150" t="s">
        <v>112</v>
      </c>
      <c r="J7" s="150"/>
      <c r="K7" s="151"/>
      <c r="L7" s="150" t="s">
        <v>4</v>
      </c>
      <c r="M7" s="150"/>
      <c r="N7" s="151"/>
      <c r="O7" s="153" t="s">
        <v>5</v>
      </c>
      <c r="P7" s="168" t="s">
        <v>5</v>
      </c>
      <c r="Q7" s="168" t="s">
        <v>5</v>
      </c>
    </row>
    <row r="8" spans="1:17">
      <c r="A8" s="152" t="s">
        <v>6</v>
      </c>
      <c r="B8" s="146"/>
      <c r="C8" s="145"/>
      <c r="D8" s="145"/>
      <c r="E8" s="161"/>
      <c r="F8" s="164"/>
      <c r="G8" s="147"/>
      <c r="H8" s="161"/>
      <c r="I8" s="147"/>
      <c r="J8" s="147"/>
      <c r="K8" s="161"/>
      <c r="L8" s="147"/>
      <c r="M8" s="147"/>
      <c r="N8" s="161"/>
      <c r="O8" s="165" t="s">
        <v>7</v>
      </c>
      <c r="P8" s="169" t="s">
        <v>7</v>
      </c>
      <c r="Q8" s="169" t="s">
        <v>7</v>
      </c>
    </row>
    <row r="9" spans="1:17">
      <c r="A9" s="160"/>
      <c r="B9" s="162"/>
      <c r="C9" s="172" t="s">
        <v>8</v>
      </c>
      <c r="D9" s="163" t="s">
        <v>9</v>
      </c>
      <c r="E9" s="172" t="s">
        <v>10</v>
      </c>
      <c r="F9" s="174" t="s">
        <v>8</v>
      </c>
      <c r="G9" s="177" t="s">
        <v>9</v>
      </c>
      <c r="H9" s="176" t="s">
        <v>10</v>
      </c>
      <c r="I9" s="163" t="s">
        <v>8</v>
      </c>
      <c r="J9" s="177" t="s">
        <v>9</v>
      </c>
      <c r="K9" s="176" t="s">
        <v>10</v>
      </c>
      <c r="L9" s="163" t="s">
        <v>8</v>
      </c>
      <c r="M9" s="177" t="s">
        <v>9</v>
      </c>
      <c r="N9" s="176" t="s">
        <v>10</v>
      </c>
      <c r="O9" s="165" t="s">
        <v>11</v>
      </c>
      <c r="P9" s="169" t="s">
        <v>112</v>
      </c>
      <c r="Q9" s="169" t="s">
        <v>4</v>
      </c>
    </row>
    <row r="10" spans="1:17">
      <c r="A10" s="155"/>
      <c r="B10" s="156" t="s">
        <v>90</v>
      </c>
      <c r="C10" s="173" t="s">
        <v>12</v>
      </c>
      <c r="D10" s="154" t="s">
        <v>13</v>
      </c>
      <c r="E10" s="155"/>
      <c r="F10" s="175" t="s">
        <v>12</v>
      </c>
      <c r="G10" s="173" t="s">
        <v>13</v>
      </c>
      <c r="H10" s="167"/>
      <c r="I10" s="178" t="s">
        <v>12</v>
      </c>
      <c r="J10" s="173" t="s">
        <v>13</v>
      </c>
      <c r="K10" s="167"/>
      <c r="L10" s="178" t="s">
        <v>12</v>
      </c>
      <c r="M10" s="173" t="s">
        <v>13</v>
      </c>
      <c r="N10" s="167"/>
      <c r="O10" s="166"/>
      <c r="P10" s="155"/>
      <c r="Q10" s="155"/>
    </row>
    <row r="11" spans="1:17" hidden="1">
      <c r="A11" s="38"/>
      <c r="B11" s="139"/>
      <c r="C11" s="18"/>
      <c r="D11" s="18"/>
      <c r="E11" s="19"/>
      <c r="F11" s="18"/>
      <c r="G11" s="18"/>
      <c r="H11" s="19"/>
      <c r="I11" s="18"/>
      <c r="J11" s="18"/>
      <c r="K11" s="19"/>
      <c r="L11" s="18"/>
      <c r="M11" s="18"/>
      <c r="N11" s="19"/>
      <c r="O11" s="54"/>
      <c r="P11" s="18"/>
      <c r="Q11" s="19"/>
    </row>
    <row r="12" spans="1:17" hidden="1">
      <c r="A12" s="31" t="s">
        <v>83</v>
      </c>
      <c r="B12" s="58"/>
      <c r="C12" s="122">
        <v>0</v>
      </c>
      <c r="D12" s="121"/>
      <c r="E12" s="118">
        <f>+D12+C12</f>
        <v>0</v>
      </c>
      <c r="F12" s="5">
        <v>0</v>
      </c>
      <c r="G12" s="5">
        <v>0</v>
      </c>
      <c r="H12" s="21">
        <f>+F12+G12</f>
        <v>0</v>
      </c>
      <c r="I12" s="5">
        <v>0</v>
      </c>
      <c r="J12" s="115">
        <v>0</v>
      </c>
      <c r="K12" s="21">
        <f>+I12+J12</f>
        <v>0</v>
      </c>
      <c r="L12" s="5">
        <v>0</v>
      </c>
      <c r="M12" s="115">
        <v>0</v>
      </c>
      <c r="N12" s="21">
        <f>+L12+M12</f>
        <v>0</v>
      </c>
      <c r="O12" s="52" t="e">
        <f>+H12/E12*100</f>
        <v>#DIV/0!</v>
      </c>
      <c r="P12" s="233"/>
      <c r="Q12" s="53" t="e">
        <f>+N12/E12*100</f>
        <v>#DIV/0!</v>
      </c>
    </row>
    <row r="13" spans="1:17" hidden="1">
      <c r="A13" s="31" t="s">
        <v>84</v>
      </c>
      <c r="B13" s="58"/>
      <c r="C13" s="121"/>
      <c r="D13" s="121"/>
      <c r="E13" s="118"/>
      <c r="F13" s="5"/>
      <c r="G13" s="5"/>
      <c r="H13" s="21"/>
      <c r="I13" s="5"/>
      <c r="J13" s="5"/>
      <c r="K13" s="21"/>
      <c r="L13" s="5"/>
      <c r="M13" s="5"/>
      <c r="N13" s="21"/>
      <c r="O13" s="52"/>
      <c r="P13" s="233"/>
      <c r="Q13" s="53"/>
    </row>
    <row r="14" spans="1:17" hidden="1">
      <c r="A14" s="31" t="s">
        <v>85</v>
      </c>
      <c r="B14" s="58"/>
      <c r="C14" s="121"/>
      <c r="D14" s="121"/>
      <c r="E14" s="118"/>
      <c r="F14" s="5"/>
      <c r="G14" s="5"/>
      <c r="H14" s="21"/>
      <c r="I14" s="5"/>
      <c r="J14" s="5"/>
      <c r="K14" s="21"/>
      <c r="L14" s="5"/>
      <c r="M14" s="5"/>
      <c r="N14" s="21"/>
      <c r="O14" s="52"/>
      <c r="P14" s="233"/>
      <c r="Q14" s="53"/>
    </row>
    <row r="15" spans="1:17" hidden="1">
      <c r="A15" s="31"/>
      <c r="B15" s="58"/>
      <c r="C15" s="121"/>
      <c r="D15" s="121"/>
      <c r="E15" s="118"/>
      <c r="F15" s="5"/>
      <c r="G15" s="5"/>
      <c r="H15" s="21"/>
      <c r="I15" s="5"/>
      <c r="J15" s="5"/>
      <c r="K15" s="21"/>
      <c r="L15" s="5"/>
      <c r="M15" s="5"/>
      <c r="N15" s="21"/>
      <c r="O15" s="52"/>
      <c r="P15" s="233"/>
      <c r="Q15" s="53"/>
    </row>
    <row r="16" spans="1:17" hidden="1">
      <c r="A16" s="31" t="s">
        <v>83</v>
      </c>
      <c r="B16" s="58"/>
      <c r="C16" s="123">
        <v>0</v>
      </c>
      <c r="D16" s="124">
        <v>0</v>
      </c>
      <c r="E16" s="118">
        <f>+D16+C16</f>
        <v>0</v>
      </c>
      <c r="F16" s="2">
        <v>0</v>
      </c>
      <c r="G16" s="2">
        <v>0</v>
      </c>
      <c r="H16" s="21">
        <f>+F16+G16</f>
        <v>0</v>
      </c>
      <c r="I16" s="2">
        <v>0</v>
      </c>
      <c r="J16" s="89">
        <v>0</v>
      </c>
      <c r="K16" s="21">
        <f>+I16+J16</f>
        <v>0</v>
      </c>
      <c r="L16" s="2">
        <v>0</v>
      </c>
      <c r="M16" s="89">
        <v>0</v>
      </c>
      <c r="N16" s="21">
        <f>+L16+M16</f>
        <v>0</v>
      </c>
      <c r="O16" s="52" t="e">
        <f>+H16/E16*100</f>
        <v>#DIV/0!</v>
      </c>
      <c r="P16" s="233"/>
      <c r="Q16" s="53" t="e">
        <f>+N16/E16*100</f>
        <v>#DIV/0!</v>
      </c>
    </row>
    <row r="17" spans="1:17" hidden="1">
      <c r="A17" s="31" t="s">
        <v>84</v>
      </c>
      <c r="B17" s="58"/>
      <c r="C17" s="126"/>
      <c r="D17" s="126"/>
      <c r="E17" s="127"/>
      <c r="F17" s="2"/>
      <c r="G17" s="2"/>
      <c r="H17" s="21"/>
      <c r="I17" s="2"/>
      <c r="J17" s="2"/>
      <c r="K17" s="21"/>
      <c r="L17" s="2"/>
      <c r="M17" s="2"/>
      <c r="N17" s="21"/>
      <c r="O17" s="52"/>
      <c r="P17" s="233"/>
      <c r="Q17" s="53"/>
    </row>
    <row r="18" spans="1:17" hidden="1">
      <c r="A18" s="31" t="s">
        <v>86</v>
      </c>
      <c r="B18" s="58"/>
      <c r="C18" s="126"/>
      <c r="D18" s="126"/>
      <c r="E18" s="127"/>
      <c r="F18" s="2"/>
      <c r="G18" s="2"/>
      <c r="H18" s="21"/>
      <c r="I18" s="2"/>
      <c r="J18" s="2"/>
      <c r="K18" s="21"/>
      <c r="L18" s="2"/>
      <c r="M18" s="2"/>
      <c r="N18" s="21"/>
      <c r="O18" s="52"/>
      <c r="P18" s="233"/>
      <c r="Q18" s="53"/>
    </row>
    <row r="19" spans="1:17" hidden="1">
      <c r="A19" s="31"/>
      <c r="B19" s="58"/>
      <c r="C19" s="126"/>
      <c r="D19" s="126"/>
      <c r="E19" s="127"/>
      <c r="F19" s="2"/>
      <c r="G19" s="2"/>
      <c r="H19" s="21"/>
      <c r="I19" s="2"/>
      <c r="J19" s="2"/>
      <c r="K19" s="21"/>
      <c r="L19" s="2"/>
      <c r="M19" s="2"/>
      <c r="N19" s="21"/>
      <c r="O19" s="52"/>
      <c r="P19" s="233"/>
      <c r="Q19" s="53"/>
    </row>
    <row r="20" spans="1:17" hidden="1">
      <c r="A20" s="31" t="s">
        <v>87</v>
      </c>
      <c r="B20" s="58"/>
      <c r="C20" s="125">
        <v>0</v>
      </c>
      <c r="D20" s="125">
        <v>0</v>
      </c>
      <c r="E20" s="127">
        <f>+D20+C20</f>
        <v>0</v>
      </c>
      <c r="F20" s="2">
        <v>0</v>
      </c>
      <c r="G20" s="2">
        <v>0</v>
      </c>
      <c r="H20" s="21">
        <f>+F20+G20</f>
        <v>0</v>
      </c>
      <c r="I20" s="2">
        <v>0</v>
      </c>
      <c r="J20" s="89">
        <v>0</v>
      </c>
      <c r="K20" s="21">
        <f>+I20+J20</f>
        <v>0</v>
      </c>
      <c r="L20" s="2">
        <v>0</v>
      </c>
      <c r="M20" s="89">
        <v>0</v>
      </c>
      <c r="N20" s="21">
        <f>+L20+M20</f>
        <v>0</v>
      </c>
      <c r="O20" s="52"/>
      <c r="P20" s="233"/>
      <c r="Q20" s="53"/>
    </row>
    <row r="21" spans="1:17" hidden="1">
      <c r="A21" s="31"/>
      <c r="B21" s="58"/>
      <c r="C21" s="126"/>
      <c r="D21" s="126"/>
      <c r="E21" s="127"/>
      <c r="F21" s="2"/>
      <c r="G21" s="2"/>
      <c r="H21" s="21"/>
      <c r="I21" s="2"/>
      <c r="J21" s="2"/>
      <c r="K21" s="21"/>
      <c r="L21" s="2"/>
      <c r="M21" s="2"/>
      <c r="N21" s="21"/>
      <c r="O21" s="52"/>
      <c r="P21" s="233"/>
      <c r="Q21" s="53"/>
    </row>
    <row r="22" spans="1:17" hidden="1">
      <c r="A22" s="31" t="s">
        <v>88</v>
      </c>
      <c r="B22" s="58"/>
      <c r="C22" s="125">
        <v>0</v>
      </c>
      <c r="D22" s="125">
        <v>0</v>
      </c>
      <c r="E22" s="127">
        <f>+D22+C22</f>
        <v>0</v>
      </c>
      <c r="F22" s="2">
        <v>0</v>
      </c>
      <c r="G22" s="2">
        <v>0</v>
      </c>
      <c r="H22" s="21">
        <f>+F22+G22</f>
        <v>0</v>
      </c>
      <c r="I22" s="2">
        <v>0</v>
      </c>
      <c r="J22" s="89">
        <v>0</v>
      </c>
      <c r="K22" s="21">
        <f>+I22+J22</f>
        <v>0</v>
      </c>
      <c r="L22" s="2">
        <v>0</v>
      </c>
      <c r="M22" s="89">
        <v>0</v>
      </c>
      <c r="N22" s="21">
        <f>+L22+M22</f>
        <v>0</v>
      </c>
      <c r="O22" s="52"/>
      <c r="P22" s="233"/>
      <c r="Q22" s="53"/>
    </row>
    <row r="23" spans="1:17" hidden="1">
      <c r="A23" s="31"/>
      <c r="B23" s="58"/>
      <c r="C23" s="125"/>
      <c r="D23" s="126"/>
      <c r="E23" s="127"/>
      <c r="F23" s="2"/>
      <c r="G23" s="2"/>
      <c r="H23" s="21"/>
      <c r="I23" s="2"/>
      <c r="J23" s="89"/>
      <c r="K23" s="21"/>
      <c r="L23" s="2"/>
      <c r="M23" s="89"/>
      <c r="N23" s="21"/>
      <c r="O23" s="52"/>
      <c r="P23" s="233"/>
      <c r="Q23" s="53"/>
    </row>
    <row r="24" spans="1:17" hidden="1">
      <c r="A24" s="31" t="s">
        <v>89</v>
      </c>
      <c r="B24" s="58"/>
      <c r="C24" s="125"/>
      <c r="D24" s="125">
        <v>0</v>
      </c>
      <c r="E24" s="127">
        <f>+D24+C24</f>
        <v>0</v>
      </c>
      <c r="F24" s="2"/>
      <c r="G24" s="2"/>
      <c r="H24" s="21">
        <f>+F24+G24</f>
        <v>0</v>
      </c>
      <c r="I24" s="2"/>
      <c r="J24" s="89"/>
      <c r="K24" s="21">
        <f>+I24+J24</f>
        <v>0</v>
      </c>
      <c r="L24" s="2"/>
      <c r="M24" s="89"/>
      <c r="N24" s="21">
        <f>+L24+M24</f>
        <v>0</v>
      </c>
      <c r="O24" s="52"/>
      <c r="P24" s="233"/>
      <c r="Q24" s="53"/>
    </row>
    <row r="25" spans="1:17" hidden="1">
      <c r="A25" s="31"/>
      <c r="B25" s="58"/>
      <c r="C25" s="125"/>
      <c r="D25" s="126"/>
      <c r="E25" s="127"/>
      <c r="F25" s="2"/>
      <c r="G25" s="2"/>
      <c r="H25" s="21"/>
      <c r="I25" s="2"/>
      <c r="J25" s="89"/>
      <c r="K25" s="21"/>
      <c r="L25" s="2"/>
      <c r="M25" s="89"/>
      <c r="N25" s="21"/>
      <c r="O25" s="52"/>
      <c r="P25" s="233"/>
      <c r="Q25" s="53"/>
    </row>
    <row r="26" spans="1:17">
      <c r="A26" s="31" t="s">
        <v>76</v>
      </c>
      <c r="B26" s="249">
        <v>11</v>
      </c>
      <c r="C26" s="124">
        <v>4500000</v>
      </c>
      <c r="D26" s="235">
        <v>0</v>
      </c>
      <c r="E26" s="118">
        <f>+D26+C26</f>
        <v>4500000</v>
      </c>
      <c r="F26" s="2">
        <v>4500000</v>
      </c>
      <c r="G26" s="2">
        <v>0</v>
      </c>
      <c r="H26" s="21">
        <f>+F26+G26</f>
        <v>4500000</v>
      </c>
      <c r="I26" s="2">
        <v>3000000</v>
      </c>
      <c r="J26" s="89">
        <v>0</v>
      </c>
      <c r="K26" s="21">
        <f>+I26+J26</f>
        <v>3000000</v>
      </c>
      <c r="L26" s="2">
        <v>3000000</v>
      </c>
      <c r="M26" s="89">
        <v>0</v>
      </c>
      <c r="N26" s="21">
        <f>+L26+M26</f>
        <v>3000000</v>
      </c>
      <c r="O26" s="170">
        <f>+H26/E26*100</f>
        <v>100</v>
      </c>
      <c r="P26" s="234">
        <f>+K26/E26</f>
        <v>0.66666666666666663</v>
      </c>
      <c r="Q26" s="171">
        <f>+N26/E26*100</f>
        <v>66.666666666666657</v>
      </c>
    </row>
    <row r="27" spans="1:17">
      <c r="A27" s="31" t="s">
        <v>91</v>
      </c>
      <c r="B27" s="132"/>
      <c r="C27" s="126"/>
      <c r="D27" s="126"/>
      <c r="E27" s="127"/>
      <c r="F27" s="2"/>
      <c r="G27" s="2"/>
      <c r="H27" s="21"/>
      <c r="I27" s="2"/>
      <c r="J27" s="2"/>
      <c r="K27" s="21"/>
      <c r="L27" s="2"/>
      <c r="M27" s="2"/>
      <c r="N27" s="21"/>
      <c r="O27" s="170"/>
      <c r="P27" s="234"/>
      <c r="Q27" s="171"/>
    </row>
    <row r="28" spans="1:17">
      <c r="A28" s="252" t="s">
        <v>113</v>
      </c>
      <c r="B28" s="253"/>
      <c r="C28" s="256">
        <f>+C26</f>
        <v>4500000</v>
      </c>
      <c r="D28" s="256">
        <f t="shared" ref="D28:N28" si="0">+D26</f>
        <v>0</v>
      </c>
      <c r="E28" s="256">
        <f t="shared" si="0"/>
        <v>4500000</v>
      </c>
      <c r="F28" s="256">
        <f t="shared" si="0"/>
        <v>4500000</v>
      </c>
      <c r="G28" s="256">
        <f t="shared" si="0"/>
        <v>0</v>
      </c>
      <c r="H28" s="256">
        <f t="shared" si="0"/>
        <v>4500000</v>
      </c>
      <c r="I28" s="256">
        <f t="shared" si="0"/>
        <v>3000000</v>
      </c>
      <c r="J28" s="256">
        <f t="shared" si="0"/>
        <v>0</v>
      </c>
      <c r="K28" s="256">
        <f t="shared" si="0"/>
        <v>3000000</v>
      </c>
      <c r="L28" s="256">
        <f t="shared" si="0"/>
        <v>3000000</v>
      </c>
      <c r="M28" s="256">
        <f t="shared" si="0"/>
        <v>0</v>
      </c>
      <c r="N28" s="256">
        <f t="shared" si="0"/>
        <v>3000000</v>
      </c>
      <c r="O28" s="255">
        <f>+H28/E28</f>
        <v>1</v>
      </c>
      <c r="P28" s="255">
        <f>+K28/E28</f>
        <v>0.66666666666666663</v>
      </c>
      <c r="Q28" s="255">
        <f>+N28/E28</f>
        <v>0.66666666666666663</v>
      </c>
    </row>
    <row r="29" spans="1:17">
      <c r="A29" s="31"/>
      <c r="B29" s="132"/>
      <c r="C29" s="126"/>
      <c r="D29" s="126"/>
      <c r="E29" s="127"/>
      <c r="F29" s="2"/>
      <c r="G29" s="2"/>
      <c r="H29" s="21"/>
      <c r="I29" s="2"/>
      <c r="J29" s="2"/>
      <c r="K29" s="21"/>
      <c r="L29" s="2"/>
      <c r="M29" s="2"/>
      <c r="N29" s="21"/>
      <c r="O29" s="237"/>
      <c r="P29" s="234"/>
      <c r="Q29" s="238"/>
    </row>
    <row r="30" spans="1:17">
      <c r="A30" s="31" t="s">
        <v>15</v>
      </c>
      <c r="B30" s="132">
        <v>11</v>
      </c>
      <c r="C30" s="119">
        <v>14460200</v>
      </c>
      <c r="D30" s="119">
        <v>0</v>
      </c>
      <c r="E30" s="118">
        <f>+C30+D30</f>
        <v>14460200</v>
      </c>
      <c r="F30" s="2">
        <v>13950291</v>
      </c>
      <c r="G30" s="2">
        <v>0</v>
      </c>
      <c r="H30" s="21">
        <f>+F30+G30</f>
        <v>13950291</v>
      </c>
      <c r="I30" s="2">
        <v>11012106</v>
      </c>
      <c r="J30" s="2">
        <v>0</v>
      </c>
      <c r="K30" s="21">
        <f>+I30+J30</f>
        <v>11012106</v>
      </c>
      <c r="L30" s="2">
        <v>8655984</v>
      </c>
      <c r="M30" s="2">
        <v>0</v>
      </c>
      <c r="N30" s="21">
        <f>+L30+M30</f>
        <v>8655984</v>
      </c>
      <c r="O30" s="242">
        <f>+H30/E30</f>
        <v>0.96473707140980069</v>
      </c>
      <c r="P30" s="242">
        <f>+K30/E30</f>
        <v>0.76154589839697928</v>
      </c>
      <c r="Q30" s="242">
        <f>+N30/E30</f>
        <v>0.59860748813985976</v>
      </c>
    </row>
    <row r="31" spans="1:17">
      <c r="A31" s="31" t="s">
        <v>16</v>
      </c>
      <c r="B31" s="132"/>
      <c r="C31" s="128"/>
      <c r="D31" s="128"/>
      <c r="E31" s="127"/>
      <c r="F31" s="2"/>
      <c r="G31" s="2"/>
      <c r="H31" s="21"/>
      <c r="I31" s="2"/>
      <c r="J31" s="2"/>
      <c r="K31" s="21"/>
      <c r="L31" s="2"/>
      <c r="M31" s="2"/>
      <c r="N31" s="21"/>
      <c r="O31" s="237"/>
      <c r="P31" s="234"/>
      <c r="Q31" s="238"/>
    </row>
    <row r="32" spans="1:17">
      <c r="A32" s="31" t="s">
        <v>92</v>
      </c>
      <c r="B32" s="132"/>
      <c r="C32" s="128"/>
      <c r="D32" s="128"/>
      <c r="E32" s="127"/>
      <c r="F32" s="2"/>
      <c r="G32" s="2"/>
      <c r="H32" s="21"/>
      <c r="I32" s="2"/>
      <c r="J32" s="2"/>
      <c r="K32" s="21"/>
      <c r="L32" s="2"/>
      <c r="M32" s="2"/>
      <c r="N32" s="21"/>
      <c r="O32" s="237"/>
      <c r="P32" s="234"/>
      <c r="Q32" s="238"/>
    </row>
    <row r="33" spans="1:17">
      <c r="A33" s="31"/>
      <c r="B33" s="132"/>
      <c r="C33" s="128"/>
      <c r="D33" s="128"/>
      <c r="E33" s="127"/>
      <c r="F33" s="2"/>
      <c r="G33" s="2"/>
      <c r="H33" s="21"/>
      <c r="I33" s="2"/>
      <c r="J33" s="2"/>
      <c r="K33" s="21"/>
      <c r="L33" s="2"/>
      <c r="M33" s="2"/>
      <c r="N33" s="21"/>
      <c r="O33" s="237"/>
      <c r="P33" s="234"/>
      <c r="Q33" s="238"/>
    </row>
    <row r="34" spans="1:17">
      <c r="A34" s="31" t="s">
        <v>15</v>
      </c>
      <c r="B34" s="132">
        <v>11</v>
      </c>
      <c r="C34" s="119">
        <v>239800</v>
      </c>
      <c r="D34" s="119">
        <v>0</v>
      </c>
      <c r="E34" s="118">
        <f>+C34+D34</f>
        <v>239800</v>
      </c>
      <c r="F34" s="2">
        <v>239800</v>
      </c>
      <c r="G34" s="2">
        <v>0</v>
      </c>
      <c r="H34" s="21">
        <f>+F34+G34</f>
        <v>239800</v>
      </c>
      <c r="I34" s="2">
        <v>239800</v>
      </c>
      <c r="J34" s="2">
        <v>0</v>
      </c>
      <c r="K34" s="21">
        <f>+I34+J34</f>
        <v>239800</v>
      </c>
      <c r="L34" s="2">
        <v>239800</v>
      </c>
      <c r="M34" s="2">
        <v>0</v>
      </c>
      <c r="N34" s="21">
        <f>+L34+M34</f>
        <v>239800</v>
      </c>
      <c r="O34" s="242">
        <f>+H34/E34</f>
        <v>1</v>
      </c>
      <c r="P34" s="242">
        <f>+K34/E34</f>
        <v>1</v>
      </c>
      <c r="Q34" s="242">
        <f>+N34/E34</f>
        <v>1</v>
      </c>
    </row>
    <row r="35" spans="1:17">
      <c r="A35" s="31" t="s">
        <v>16</v>
      </c>
      <c r="B35" s="132"/>
      <c r="C35" s="128"/>
      <c r="D35" s="128"/>
      <c r="E35" s="127"/>
      <c r="F35" s="2"/>
      <c r="G35" s="2"/>
      <c r="H35" s="21"/>
      <c r="I35" s="2"/>
      <c r="J35" s="2"/>
      <c r="K35" s="21"/>
      <c r="L35" s="2"/>
      <c r="M35" s="2"/>
      <c r="N35" s="21"/>
      <c r="O35" s="237"/>
      <c r="P35" s="234"/>
      <c r="Q35" s="238"/>
    </row>
    <row r="36" spans="1:17">
      <c r="A36" s="31" t="s">
        <v>92</v>
      </c>
      <c r="B36" s="132"/>
      <c r="C36" s="128"/>
      <c r="D36" s="128"/>
      <c r="E36" s="127"/>
      <c r="F36" s="2"/>
      <c r="G36" s="2"/>
      <c r="H36" s="21"/>
      <c r="I36" s="2"/>
      <c r="J36" s="2"/>
      <c r="K36" s="21"/>
      <c r="L36" s="2"/>
      <c r="M36" s="2"/>
      <c r="N36" s="21"/>
      <c r="O36" s="237"/>
      <c r="P36" s="234"/>
      <c r="Q36" s="238"/>
    </row>
    <row r="37" spans="1:17">
      <c r="A37" s="251" t="s">
        <v>117</v>
      </c>
      <c r="B37" s="132"/>
      <c r="C37" s="128"/>
      <c r="D37" s="128"/>
      <c r="E37" s="127"/>
      <c r="F37" s="2"/>
      <c r="G37" s="2"/>
      <c r="H37" s="21"/>
      <c r="I37" s="2"/>
      <c r="J37" s="2"/>
      <c r="K37" s="21"/>
      <c r="L37" s="2"/>
      <c r="M37" s="2"/>
      <c r="N37" s="21"/>
      <c r="O37" s="234"/>
      <c r="P37" s="234"/>
      <c r="Q37" s="234"/>
    </row>
    <row r="38" spans="1:17">
      <c r="A38" s="31"/>
      <c r="B38" s="132"/>
      <c r="C38" s="128"/>
      <c r="D38" s="128"/>
      <c r="E38" s="127"/>
      <c r="F38" s="2"/>
      <c r="G38" s="2"/>
      <c r="H38" s="21"/>
      <c r="I38" s="2"/>
      <c r="J38" s="2"/>
      <c r="K38" s="21"/>
      <c r="L38" s="2"/>
      <c r="M38" s="2"/>
      <c r="N38" s="21"/>
      <c r="O38" s="234"/>
      <c r="P38" s="234"/>
      <c r="Q38" s="234"/>
    </row>
    <row r="39" spans="1:17">
      <c r="A39" s="31" t="s">
        <v>15</v>
      </c>
      <c r="B39" s="132">
        <v>20</v>
      </c>
      <c r="C39" s="119">
        <v>0</v>
      </c>
      <c r="D39" s="119">
        <v>1500000</v>
      </c>
      <c r="E39" s="118">
        <f>+C39+D39</f>
        <v>1500000</v>
      </c>
      <c r="F39" s="2">
        <v>0</v>
      </c>
      <c r="G39" s="2">
        <v>1073954</v>
      </c>
      <c r="H39" s="21">
        <f>+F39+G39</f>
        <v>1073954</v>
      </c>
      <c r="I39" s="2">
        <v>0</v>
      </c>
      <c r="J39" s="2">
        <v>1073477</v>
      </c>
      <c r="K39" s="21">
        <f>+I39+J39</f>
        <v>1073477</v>
      </c>
      <c r="L39" s="2">
        <v>0</v>
      </c>
      <c r="M39" s="2">
        <v>1044382</v>
      </c>
      <c r="N39" s="21">
        <f>+L39+M39</f>
        <v>1044382</v>
      </c>
      <c r="O39" s="242">
        <f>+H39/E39</f>
        <v>0.71596933333333335</v>
      </c>
      <c r="P39" s="242">
        <f>+K39/E39</f>
        <v>0.71565133333333331</v>
      </c>
      <c r="Q39" s="242">
        <f>+N39/E39</f>
        <v>0.69625466666666669</v>
      </c>
    </row>
    <row r="40" spans="1:17">
      <c r="A40" s="31" t="s">
        <v>16</v>
      </c>
      <c r="B40" s="132"/>
      <c r="C40" s="128"/>
      <c r="D40" s="128"/>
      <c r="E40" s="127"/>
      <c r="F40" s="2"/>
      <c r="G40" s="2"/>
      <c r="H40" s="21"/>
      <c r="I40" s="2"/>
      <c r="J40" s="2"/>
      <c r="K40" s="21"/>
      <c r="L40" s="2"/>
      <c r="M40" s="2"/>
      <c r="N40" s="21"/>
      <c r="O40" s="237"/>
      <c r="P40" s="234"/>
      <c r="Q40" s="238"/>
    </row>
    <row r="41" spans="1:17">
      <c r="A41" s="31" t="s">
        <v>93</v>
      </c>
      <c r="B41" s="132"/>
      <c r="C41" s="128"/>
      <c r="D41" s="128"/>
      <c r="E41" s="127"/>
      <c r="F41" s="2"/>
      <c r="G41" s="2"/>
      <c r="H41" s="21"/>
      <c r="I41" s="2"/>
      <c r="J41" s="2"/>
      <c r="K41" s="21"/>
      <c r="L41" s="2"/>
      <c r="M41" s="2"/>
      <c r="N41" s="21"/>
      <c r="O41" s="237"/>
      <c r="P41" s="234"/>
      <c r="Q41" s="238"/>
    </row>
    <row r="42" spans="1:17">
      <c r="A42" s="31"/>
      <c r="B42" s="132"/>
      <c r="C42" s="128"/>
      <c r="D42" s="128"/>
      <c r="E42" s="127"/>
      <c r="F42" s="2"/>
      <c r="G42" s="2"/>
      <c r="H42" s="21"/>
      <c r="I42" s="2"/>
      <c r="J42" s="2"/>
      <c r="K42" s="21"/>
      <c r="L42" s="2"/>
      <c r="M42" s="2"/>
      <c r="N42" s="21"/>
      <c r="O42" s="237"/>
      <c r="P42" s="234"/>
      <c r="Q42" s="238"/>
    </row>
    <row r="43" spans="1:17">
      <c r="A43" s="31" t="s">
        <v>15</v>
      </c>
      <c r="B43" s="132">
        <v>21</v>
      </c>
      <c r="C43" s="119">
        <v>0</v>
      </c>
      <c r="D43" s="119">
        <v>800000</v>
      </c>
      <c r="E43" s="118">
        <f>+C43+D43</f>
        <v>800000</v>
      </c>
      <c r="F43" s="2">
        <v>0</v>
      </c>
      <c r="G43" s="2">
        <v>590717</v>
      </c>
      <c r="H43" s="21">
        <f>+F43+G43</f>
        <v>590717</v>
      </c>
      <c r="I43" s="2">
        <v>0</v>
      </c>
      <c r="J43" s="2">
        <v>279968</v>
      </c>
      <c r="K43" s="21">
        <f>+I43+J43</f>
        <v>279968</v>
      </c>
      <c r="L43" s="2">
        <v>0</v>
      </c>
      <c r="M43" s="2">
        <v>211494</v>
      </c>
      <c r="N43" s="21">
        <f>+L43+M43</f>
        <v>211494</v>
      </c>
      <c r="O43" s="242">
        <f>+H43/E43</f>
        <v>0.73839624999999998</v>
      </c>
      <c r="P43" s="242">
        <f>+K43/E43</f>
        <v>0.34995999999999999</v>
      </c>
      <c r="Q43" s="242">
        <f>+N43/E43</f>
        <v>0.26436749999999998</v>
      </c>
    </row>
    <row r="44" spans="1:17">
      <c r="A44" s="31" t="s">
        <v>16</v>
      </c>
      <c r="B44" s="132"/>
      <c r="C44" s="128"/>
      <c r="D44" s="128"/>
      <c r="E44" s="127"/>
      <c r="F44" s="2"/>
      <c r="G44" s="2"/>
      <c r="H44" s="21"/>
      <c r="I44" s="2"/>
      <c r="J44" s="2"/>
      <c r="K44" s="21"/>
      <c r="L44" s="2"/>
      <c r="M44" s="2"/>
      <c r="N44" s="21"/>
      <c r="O44" s="237"/>
      <c r="P44" s="234"/>
      <c r="Q44" s="238"/>
    </row>
    <row r="45" spans="1:17">
      <c r="A45" s="31" t="s">
        <v>93</v>
      </c>
      <c r="B45" s="132"/>
      <c r="C45" s="128"/>
      <c r="D45" s="128"/>
      <c r="E45" s="127"/>
      <c r="F45" s="2"/>
      <c r="G45" s="2"/>
      <c r="H45" s="21"/>
      <c r="I45" s="2"/>
      <c r="J45" s="2"/>
      <c r="K45" s="21"/>
      <c r="L45" s="2"/>
      <c r="M45" s="2"/>
      <c r="N45" s="21"/>
      <c r="O45" s="237"/>
      <c r="P45" s="234"/>
      <c r="Q45" s="238"/>
    </row>
    <row r="46" spans="1:17">
      <c r="A46" s="252" t="s">
        <v>113</v>
      </c>
      <c r="B46" s="253"/>
      <c r="C46" s="254">
        <f>SUM(C30:C43)</f>
        <v>14700000</v>
      </c>
      <c r="D46" s="254">
        <f t="shared" ref="D46:N46" si="1">SUM(D30:D43)</f>
        <v>2300000</v>
      </c>
      <c r="E46" s="254">
        <f t="shared" si="1"/>
        <v>17000000</v>
      </c>
      <c r="F46" s="254">
        <f t="shared" si="1"/>
        <v>14190091</v>
      </c>
      <c r="G46" s="254">
        <f t="shared" si="1"/>
        <v>1664671</v>
      </c>
      <c r="H46" s="254">
        <f t="shared" si="1"/>
        <v>15854762</v>
      </c>
      <c r="I46" s="254">
        <f t="shared" si="1"/>
        <v>11251906</v>
      </c>
      <c r="J46" s="254">
        <f t="shared" si="1"/>
        <v>1353445</v>
      </c>
      <c r="K46" s="254">
        <f t="shared" si="1"/>
        <v>12605351</v>
      </c>
      <c r="L46" s="254">
        <f t="shared" si="1"/>
        <v>8895784</v>
      </c>
      <c r="M46" s="254">
        <f t="shared" si="1"/>
        <v>1255876</v>
      </c>
      <c r="N46" s="254">
        <f t="shared" si="1"/>
        <v>10151660</v>
      </c>
      <c r="O46" s="255">
        <f>+H46/E46</f>
        <v>0.93263305882352943</v>
      </c>
      <c r="P46" s="255">
        <f>+K46/E46</f>
        <v>0.74149123529411765</v>
      </c>
      <c r="Q46" s="255">
        <f>+N46/E46</f>
        <v>0.59715647058823529</v>
      </c>
    </row>
    <row r="47" spans="1:17">
      <c r="A47" s="31"/>
      <c r="B47" s="132"/>
      <c r="C47" s="128"/>
      <c r="D47" s="128"/>
      <c r="E47" s="127"/>
      <c r="F47" s="2"/>
      <c r="G47" s="2"/>
      <c r="H47" s="21"/>
      <c r="I47" s="2"/>
      <c r="J47" s="2"/>
      <c r="K47" s="21"/>
      <c r="L47" s="2"/>
      <c r="M47" s="2"/>
      <c r="N47" s="21"/>
      <c r="O47" s="237"/>
      <c r="P47" s="234"/>
      <c r="Q47" s="238"/>
    </row>
    <row r="48" spans="1:17">
      <c r="A48" s="31" t="s">
        <v>18</v>
      </c>
      <c r="B48" s="132">
        <v>20</v>
      </c>
      <c r="C48" s="119">
        <v>0</v>
      </c>
      <c r="D48" s="119">
        <v>13000000</v>
      </c>
      <c r="E48" s="118">
        <f>+C48+D48</f>
        <v>13000000</v>
      </c>
      <c r="F48" s="117">
        <v>0</v>
      </c>
      <c r="G48" s="2">
        <v>11921853</v>
      </c>
      <c r="H48" s="21">
        <f>+F48+G48</f>
        <v>11921853</v>
      </c>
      <c r="I48" s="2">
        <v>0</v>
      </c>
      <c r="J48" s="2">
        <v>10590453</v>
      </c>
      <c r="K48" s="21">
        <f>+I48+J48</f>
        <v>10590453</v>
      </c>
      <c r="L48" s="2">
        <v>0</v>
      </c>
      <c r="M48" s="2">
        <v>10047960</v>
      </c>
      <c r="N48" s="21">
        <f>+L48+M48</f>
        <v>10047960</v>
      </c>
      <c r="O48" s="242">
        <f>+H48/E48</f>
        <v>0.9170656153846154</v>
      </c>
      <c r="P48" s="242">
        <f>+K48/E48</f>
        <v>0.81465023076923082</v>
      </c>
      <c r="Q48" s="242">
        <f>+N48/E48</f>
        <v>0.77292000000000005</v>
      </c>
    </row>
    <row r="49" spans="1:17">
      <c r="A49" s="33" t="s">
        <v>94</v>
      </c>
      <c r="B49" s="132"/>
      <c r="C49" s="128"/>
      <c r="D49" s="128"/>
      <c r="E49" s="127"/>
      <c r="F49" s="2"/>
      <c r="G49" s="2"/>
      <c r="H49" s="21"/>
      <c r="I49" s="2"/>
      <c r="J49" s="2"/>
      <c r="K49" s="21"/>
      <c r="L49" s="2"/>
      <c r="M49" s="2"/>
      <c r="N49" s="21"/>
      <c r="O49" s="237"/>
      <c r="P49" s="234"/>
      <c r="Q49" s="238"/>
    </row>
    <row r="50" spans="1:17">
      <c r="A50" s="33" t="s">
        <v>114</v>
      </c>
      <c r="B50" s="132"/>
      <c r="C50" s="128"/>
      <c r="D50" s="128"/>
      <c r="E50" s="127"/>
      <c r="F50" s="2"/>
      <c r="G50" s="2"/>
      <c r="H50" s="21"/>
      <c r="I50" s="2"/>
      <c r="J50" s="2"/>
      <c r="K50" s="21"/>
      <c r="L50" s="2"/>
      <c r="M50" s="2"/>
      <c r="N50" s="21"/>
      <c r="O50" s="237"/>
      <c r="P50" s="234"/>
      <c r="Q50" s="238"/>
    </row>
    <row r="51" spans="1:17">
      <c r="A51" s="252" t="s">
        <v>113</v>
      </c>
      <c r="B51" s="253"/>
      <c r="C51" s="254">
        <f>+C48</f>
        <v>0</v>
      </c>
      <c r="D51" s="254">
        <f t="shared" ref="D51:N51" si="2">+D48</f>
        <v>13000000</v>
      </c>
      <c r="E51" s="254">
        <f t="shared" si="2"/>
        <v>13000000</v>
      </c>
      <c r="F51" s="254">
        <f t="shared" si="2"/>
        <v>0</v>
      </c>
      <c r="G51" s="254">
        <f t="shared" si="2"/>
        <v>11921853</v>
      </c>
      <c r="H51" s="254">
        <f t="shared" si="2"/>
        <v>11921853</v>
      </c>
      <c r="I51" s="254">
        <f t="shared" si="2"/>
        <v>0</v>
      </c>
      <c r="J51" s="254">
        <f t="shared" si="2"/>
        <v>10590453</v>
      </c>
      <c r="K51" s="254">
        <f t="shared" si="2"/>
        <v>10590453</v>
      </c>
      <c r="L51" s="254">
        <f t="shared" si="2"/>
        <v>0</v>
      </c>
      <c r="M51" s="254">
        <f t="shared" si="2"/>
        <v>10047960</v>
      </c>
      <c r="N51" s="254">
        <f t="shared" si="2"/>
        <v>10047960</v>
      </c>
      <c r="O51" s="255">
        <f>+H51/E51</f>
        <v>0.9170656153846154</v>
      </c>
      <c r="P51" s="255">
        <f>+K51/E51</f>
        <v>0.81465023076923082</v>
      </c>
      <c r="Q51" s="255">
        <f>+N51/E51</f>
        <v>0.77292000000000005</v>
      </c>
    </row>
    <row r="52" spans="1:17">
      <c r="A52" s="134"/>
      <c r="B52" s="8"/>
      <c r="C52" s="128"/>
      <c r="D52" s="128"/>
      <c r="E52" s="127"/>
      <c r="F52" s="2"/>
      <c r="G52" s="2"/>
      <c r="H52" s="21"/>
      <c r="I52" s="2"/>
      <c r="J52" s="2"/>
      <c r="K52" s="21"/>
      <c r="L52" s="2"/>
      <c r="M52" s="2"/>
      <c r="N52" s="21"/>
      <c r="O52" s="237"/>
      <c r="P52" s="234"/>
      <c r="Q52" s="238"/>
    </row>
    <row r="53" spans="1:17">
      <c r="A53" s="31" t="s">
        <v>72</v>
      </c>
      <c r="B53" s="132">
        <v>11</v>
      </c>
      <c r="C53" s="135">
        <v>61956742</v>
      </c>
      <c r="D53" s="119">
        <v>0</v>
      </c>
      <c r="E53" s="136">
        <f>+C53+D53</f>
        <v>61956742</v>
      </c>
      <c r="F53" s="129">
        <v>38238503</v>
      </c>
      <c r="G53" s="2">
        <v>0</v>
      </c>
      <c r="H53" s="130">
        <f>+F53+G53</f>
        <v>38238503</v>
      </c>
      <c r="I53" s="129">
        <v>24994543</v>
      </c>
      <c r="J53" s="2">
        <v>0</v>
      </c>
      <c r="K53" s="130">
        <f>+I53+J53</f>
        <v>24994543</v>
      </c>
      <c r="L53" s="129">
        <v>22618378</v>
      </c>
      <c r="M53" s="2">
        <v>0</v>
      </c>
      <c r="N53" s="130">
        <f>+L53+M53</f>
        <v>22618378</v>
      </c>
      <c r="O53" s="242">
        <f>+H53/E53</f>
        <v>0.61718066130720683</v>
      </c>
      <c r="P53" s="242">
        <f>+K53/E53</f>
        <v>0.40341925984423133</v>
      </c>
      <c r="Q53" s="242">
        <f>+N53/E53</f>
        <v>0.36506725934685202</v>
      </c>
    </row>
    <row r="54" spans="1:17">
      <c r="A54" s="31" t="s">
        <v>21</v>
      </c>
      <c r="B54" s="132"/>
      <c r="C54" s="128"/>
      <c r="D54" s="128"/>
      <c r="E54" s="127"/>
      <c r="F54" s="2"/>
      <c r="G54" s="2"/>
      <c r="H54" s="21"/>
      <c r="I54" s="2"/>
      <c r="J54" s="2"/>
      <c r="K54" s="21"/>
      <c r="L54" s="2"/>
      <c r="M54" s="2"/>
      <c r="N54" s="21"/>
      <c r="O54" s="237"/>
      <c r="P54" s="234"/>
      <c r="Q54" s="238"/>
    </row>
    <row r="55" spans="1:17">
      <c r="A55" s="31"/>
      <c r="B55" s="132"/>
      <c r="C55" s="128"/>
      <c r="D55" s="128"/>
      <c r="E55" s="127"/>
      <c r="F55" s="2"/>
      <c r="G55" s="2"/>
      <c r="H55" s="21"/>
      <c r="I55" s="2"/>
      <c r="J55" s="2"/>
      <c r="K55" s="21"/>
      <c r="L55" s="2"/>
      <c r="M55" s="2"/>
      <c r="N55" s="21"/>
      <c r="O55" s="237"/>
      <c r="P55" s="234"/>
      <c r="Q55" s="238"/>
    </row>
    <row r="56" spans="1:17">
      <c r="A56" s="31" t="s">
        <v>72</v>
      </c>
      <c r="B56" s="132">
        <v>11</v>
      </c>
      <c r="C56" s="135">
        <v>58958</v>
      </c>
      <c r="D56" s="119">
        <v>0</v>
      </c>
      <c r="E56" s="136">
        <f>+C56+D56</f>
        <v>58958</v>
      </c>
      <c r="F56" s="129">
        <v>58958</v>
      </c>
      <c r="G56" s="2">
        <v>0</v>
      </c>
      <c r="H56" s="130">
        <f>+F56+G56</f>
        <v>58958</v>
      </c>
      <c r="I56" s="129">
        <v>58958</v>
      </c>
      <c r="J56" s="2">
        <v>0</v>
      </c>
      <c r="K56" s="130">
        <f>+I56+J56</f>
        <v>58958</v>
      </c>
      <c r="L56" s="129">
        <v>58958</v>
      </c>
      <c r="M56" s="2">
        <v>0</v>
      </c>
      <c r="N56" s="130">
        <f>+L56+M56</f>
        <v>58958</v>
      </c>
      <c r="O56" s="242">
        <f>+H56/E56</f>
        <v>1</v>
      </c>
      <c r="P56" s="242">
        <f>+K56/E56</f>
        <v>1</v>
      </c>
      <c r="Q56" s="242">
        <f>+N56/E56</f>
        <v>1</v>
      </c>
    </row>
    <row r="57" spans="1:17">
      <c r="A57" s="31" t="s">
        <v>119</v>
      </c>
      <c r="B57" s="132"/>
      <c r="C57" s="128"/>
      <c r="D57" s="128"/>
      <c r="E57" s="127"/>
      <c r="F57" s="2"/>
      <c r="G57" s="2"/>
      <c r="H57" s="21"/>
      <c r="I57" s="2"/>
      <c r="J57" s="2"/>
      <c r="K57" s="21"/>
      <c r="L57" s="2"/>
      <c r="M57" s="2"/>
      <c r="N57" s="21"/>
      <c r="O57" s="237"/>
      <c r="P57" s="234"/>
      <c r="Q57" s="238"/>
    </row>
    <row r="58" spans="1:17">
      <c r="A58" s="251" t="s">
        <v>118</v>
      </c>
      <c r="B58" s="132"/>
      <c r="C58" s="128"/>
      <c r="D58" s="128"/>
      <c r="E58" s="127"/>
      <c r="F58" s="2"/>
      <c r="G58" s="2"/>
      <c r="H58" s="21"/>
      <c r="I58" s="2"/>
      <c r="J58" s="2"/>
      <c r="K58" s="21"/>
      <c r="L58" s="2"/>
      <c r="M58" s="2"/>
      <c r="N58" s="21"/>
      <c r="O58" s="234"/>
      <c r="P58" s="234"/>
      <c r="Q58" s="234"/>
    </row>
    <row r="59" spans="1:17">
      <c r="A59" s="31"/>
      <c r="B59" s="132"/>
      <c r="C59" s="128"/>
      <c r="D59" s="128"/>
      <c r="E59" s="127"/>
      <c r="F59" s="2"/>
      <c r="G59" s="2"/>
      <c r="H59" s="21"/>
      <c r="I59" s="2"/>
      <c r="J59" s="2"/>
      <c r="K59" s="21"/>
      <c r="L59" s="2"/>
      <c r="M59" s="2"/>
      <c r="N59" s="21"/>
      <c r="O59" s="234"/>
      <c r="P59" s="234"/>
      <c r="Q59" s="234"/>
    </row>
    <row r="60" spans="1:17">
      <c r="A60" s="31" t="s">
        <v>72</v>
      </c>
      <c r="B60" s="132">
        <v>20</v>
      </c>
      <c r="C60" s="119">
        <v>0</v>
      </c>
      <c r="D60" s="119">
        <v>18352400</v>
      </c>
      <c r="E60" s="118">
        <f>+C60+D60</f>
        <v>18352400</v>
      </c>
      <c r="F60" s="2">
        <v>0</v>
      </c>
      <c r="G60" s="2">
        <v>14543936</v>
      </c>
      <c r="H60" s="21">
        <f>+F60+G60</f>
        <v>14543936</v>
      </c>
      <c r="I60" s="2">
        <v>0</v>
      </c>
      <c r="J60" s="2">
        <v>13360285</v>
      </c>
      <c r="K60" s="21">
        <f>+I60+J60</f>
        <v>13360285</v>
      </c>
      <c r="L60" s="2">
        <v>0</v>
      </c>
      <c r="M60" s="2">
        <v>12662769</v>
      </c>
      <c r="N60" s="21">
        <f>+L60+M60</f>
        <v>12662769</v>
      </c>
      <c r="O60" s="242">
        <f>+H60/E60</f>
        <v>0.79248141932390315</v>
      </c>
      <c r="P60" s="242">
        <f>+K60/E60</f>
        <v>0.72798571304025628</v>
      </c>
      <c r="Q60" s="242">
        <f>+N60/E60</f>
        <v>0.68997891283973756</v>
      </c>
    </row>
    <row r="61" spans="1:17">
      <c r="A61" s="31" t="s">
        <v>21</v>
      </c>
      <c r="B61" s="132"/>
      <c r="C61" s="128"/>
      <c r="D61" s="128"/>
      <c r="E61" s="127"/>
      <c r="F61" s="2"/>
      <c r="G61" s="2"/>
      <c r="H61" s="21"/>
      <c r="I61" s="2"/>
      <c r="J61" s="2"/>
      <c r="K61" s="21"/>
      <c r="L61" s="2"/>
      <c r="M61" s="2"/>
      <c r="N61" s="21"/>
      <c r="O61" s="237"/>
      <c r="P61" s="234"/>
      <c r="Q61" s="238"/>
    </row>
    <row r="62" spans="1:17">
      <c r="A62" s="31"/>
      <c r="B62" s="132"/>
      <c r="C62" s="128"/>
      <c r="D62" s="128"/>
      <c r="E62" s="127"/>
      <c r="F62" s="2"/>
      <c r="G62" s="2"/>
      <c r="H62" s="21"/>
      <c r="I62" s="2"/>
      <c r="J62" s="2"/>
      <c r="K62" s="21"/>
      <c r="L62" s="2"/>
      <c r="M62" s="2"/>
      <c r="N62" s="21"/>
      <c r="O62" s="237"/>
      <c r="P62" s="234"/>
      <c r="Q62" s="238"/>
    </row>
    <row r="63" spans="1:17">
      <c r="A63" s="31" t="s">
        <v>72</v>
      </c>
      <c r="B63" s="132">
        <v>21</v>
      </c>
      <c r="C63" s="119">
        <v>0</v>
      </c>
      <c r="D63" s="119">
        <v>2131900</v>
      </c>
      <c r="E63" s="118">
        <f>+C63+D63</f>
        <v>2131900</v>
      </c>
      <c r="F63" s="2">
        <v>0</v>
      </c>
      <c r="G63" s="2">
        <v>1842354</v>
      </c>
      <c r="H63" s="21">
        <f>+F63+G63</f>
        <v>1842354</v>
      </c>
      <c r="I63" s="2">
        <v>0</v>
      </c>
      <c r="J63" s="2">
        <v>1041399</v>
      </c>
      <c r="K63" s="21">
        <f>+I63+J63</f>
        <v>1041399</v>
      </c>
      <c r="L63" s="2">
        <v>0</v>
      </c>
      <c r="M63" s="2">
        <v>1017537</v>
      </c>
      <c r="N63" s="21">
        <f>+L63+M63</f>
        <v>1017537</v>
      </c>
      <c r="O63" s="242">
        <f>+H63/E63</f>
        <v>0.86418406116609592</v>
      </c>
      <c r="P63" s="242">
        <f>+K63/E63</f>
        <v>0.48848398142501992</v>
      </c>
      <c r="Q63" s="242">
        <f>+N63/E63</f>
        <v>0.47729114874056006</v>
      </c>
    </row>
    <row r="64" spans="1:17">
      <c r="A64" s="31" t="s">
        <v>21</v>
      </c>
      <c r="B64" s="132"/>
      <c r="C64" s="128"/>
      <c r="D64" s="128"/>
      <c r="E64" s="127"/>
      <c r="F64" s="2"/>
      <c r="G64" s="2"/>
      <c r="H64" s="21"/>
      <c r="I64" s="2"/>
      <c r="J64" s="2"/>
      <c r="K64" s="21"/>
      <c r="L64" s="2"/>
      <c r="M64" s="2"/>
      <c r="N64" s="21"/>
      <c r="O64" s="237"/>
      <c r="P64" s="234"/>
      <c r="Q64" s="238"/>
    </row>
    <row r="65" spans="1:17">
      <c r="A65" s="252" t="s">
        <v>113</v>
      </c>
      <c r="B65" s="257"/>
      <c r="C65" s="254">
        <f t="shared" ref="C65:N65" si="3">SUM(C53:C63)</f>
        <v>62015700</v>
      </c>
      <c r="D65" s="254">
        <f t="shared" si="3"/>
        <v>20484300</v>
      </c>
      <c r="E65" s="254">
        <f t="shared" si="3"/>
        <v>82500000</v>
      </c>
      <c r="F65" s="254">
        <f t="shared" si="3"/>
        <v>38297461</v>
      </c>
      <c r="G65" s="254">
        <f t="shared" si="3"/>
        <v>16386290</v>
      </c>
      <c r="H65" s="254">
        <f t="shared" si="3"/>
        <v>54683751</v>
      </c>
      <c r="I65" s="254">
        <f t="shared" si="3"/>
        <v>25053501</v>
      </c>
      <c r="J65" s="254">
        <f t="shared" si="3"/>
        <v>14401684</v>
      </c>
      <c r="K65" s="254">
        <f t="shared" si="3"/>
        <v>39455185</v>
      </c>
      <c r="L65" s="254">
        <f t="shared" si="3"/>
        <v>22677336</v>
      </c>
      <c r="M65" s="254">
        <f t="shared" si="3"/>
        <v>13680306</v>
      </c>
      <c r="N65" s="254">
        <f t="shared" si="3"/>
        <v>36357642</v>
      </c>
      <c r="O65" s="255">
        <f>+H65/E65</f>
        <v>0.66283334545454542</v>
      </c>
      <c r="P65" s="255">
        <f>+K65/E65</f>
        <v>0.47824466666666665</v>
      </c>
      <c r="Q65" s="255">
        <f>+N65/E65</f>
        <v>0.44069869090909092</v>
      </c>
    </row>
    <row r="66" spans="1:17">
      <c r="A66" s="31"/>
      <c r="B66" s="132"/>
      <c r="C66" s="128"/>
      <c r="D66" s="128"/>
      <c r="E66" s="128"/>
      <c r="F66" s="2"/>
      <c r="G66" s="2"/>
      <c r="H66" s="21"/>
      <c r="I66" s="2"/>
      <c r="J66" s="2"/>
      <c r="K66" s="2"/>
      <c r="L66" s="2"/>
      <c r="M66" s="2"/>
      <c r="N66" s="2"/>
      <c r="O66" s="237"/>
      <c r="P66" s="234"/>
      <c r="Q66" s="238"/>
    </row>
    <row r="67" spans="1:17">
      <c r="A67" s="258" t="s">
        <v>24</v>
      </c>
      <c r="B67" s="259"/>
      <c r="C67" s="260">
        <f t="shared" ref="C67:N67" si="4">+C65+C46+C51+C28</f>
        <v>81215700</v>
      </c>
      <c r="D67" s="260">
        <f t="shared" si="4"/>
        <v>35784300</v>
      </c>
      <c r="E67" s="260">
        <f t="shared" si="4"/>
        <v>117000000</v>
      </c>
      <c r="F67" s="260">
        <f t="shared" si="4"/>
        <v>56987552</v>
      </c>
      <c r="G67" s="260">
        <f t="shared" si="4"/>
        <v>29972814</v>
      </c>
      <c r="H67" s="260">
        <f t="shared" si="4"/>
        <v>86960366</v>
      </c>
      <c r="I67" s="260">
        <f t="shared" si="4"/>
        <v>39305407</v>
      </c>
      <c r="J67" s="260">
        <f t="shared" si="4"/>
        <v>26345582</v>
      </c>
      <c r="K67" s="260">
        <f t="shared" si="4"/>
        <v>65650989</v>
      </c>
      <c r="L67" s="260">
        <f t="shared" si="4"/>
        <v>34573120</v>
      </c>
      <c r="M67" s="260">
        <f t="shared" si="4"/>
        <v>24984142</v>
      </c>
      <c r="N67" s="260">
        <f t="shared" si="4"/>
        <v>59557262</v>
      </c>
      <c r="O67" s="261">
        <f>+H67/E67</f>
        <v>0.74325099145299145</v>
      </c>
      <c r="P67" s="261">
        <f>+K67/E67</f>
        <v>0.56111956410256414</v>
      </c>
      <c r="Q67" s="261">
        <f>+N67/E67</f>
        <v>0.50903642735042731</v>
      </c>
    </row>
    <row r="68" spans="1:17">
      <c r="A68" s="137"/>
      <c r="B68" s="8"/>
      <c r="C68" s="128"/>
      <c r="D68" s="128"/>
      <c r="E68" s="127"/>
      <c r="F68" s="2"/>
      <c r="G68" s="2"/>
      <c r="H68" s="21"/>
      <c r="I68" s="2"/>
      <c r="J68" s="2"/>
      <c r="K68" s="21"/>
      <c r="L68" s="2"/>
      <c r="M68" s="2"/>
      <c r="N68" s="21"/>
      <c r="O68" s="237"/>
      <c r="P68" s="234"/>
      <c r="Q68" s="238"/>
    </row>
    <row r="69" spans="1:17">
      <c r="A69" s="262" t="s">
        <v>25</v>
      </c>
      <c r="B69" s="259"/>
      <c r="C69" s="260">
        <f t="shared" ref="C69:N69" si="5">SUM(C71:C73)</f>
        <v>60759700</v>
      </c>
      <c r="D69" s="260">
        <f t="shared" si="5"/>
        <v>2849900</v>
      </c>
      <c r="E69" s="260">
        <f t="shared" si="5"/>
        <v>63609600</v>
      </c>
      <c r="F69" s="263">
        <f t="shared" si="5"/>
        <v>59808260</v>
      </c>
      <c r="G69" s="260">
        <f t="shared" si="5"/>
        <v>2375553</v>
      </c>
      <c r="H69" s="260">
        <f t="shared" si="5"/>
        <v>62183813</v>
      </c>
      <c r="I69" s="263">
        <f>SUM(I71:I73)</f>
        <v>59621924</v>
      </c>
      <c r="J69" s="260">
        <f>SUM(J71:J73)</f>
        <v>2237659</v>
      </c>
      <c r="K69" s="260">
        <f>SUM(K71:K73)</f>
        <v>61859583</v>
      </c>
      <c r="L69" s="263">
        <f t="shared" si="5"/>
        <v>59581688</v>
      </c>
      <c r="M69" s="260">
        <f t="shared" si="5"/>
        <v>1853070</v>
      </c>
      <c r="N69" s="260">
        <f t="shared" si="5"/>
        <v>61434758</v>
      </c>
      <c r="O69" s="261">
        <f>+H69/E69</f>
        <v>0.97758534875238956</v>
      </c>
      <c r="P69" s="261">
        <f>+K69/E69</f>
        <v>0.97248816216420164</v>
      </c>
      <c r="Q69" s="261">
        <f>+N69/E69</f>
        <v>0.96580953189455676</v>
      </c>
    </row>
    <row r="70" spans="1:17">
      <c r="A70" s="138"/>
      <c r="B70" s="8"/>
      <c r="C70" s="119"/>
      <c r="D70" s="119"/>
      <c r="E70" s="118"/>
      <c r="F70" s="2"/>
      <c r="G70" s="2"/>
      <c r="H70" s="21"/>
      <c r="I70" s="2"/>
      <c r="J70" s="2"/>
      <c r="K70" s="21"/>
      <c r="L70" s="2"/>
      <c r="M70" s="2"/>
      <c r="N70" s="21"/>
      <c r="O70" s="237"/>
      <c r="P70" s="234"/>
      <c r="Q70" s="238"/>
    </row>
    <row r="71" spans="1:17">
      <c r="A71" s="48" t="s">
        <v>26</v>
      </c>
      <c r="B71" s="140"/>
      <c r="C71" s="119">
        <f>57146400-300000</f>
        <v>56846400</v>
      </c>
      <c r="D71" s="119">
        <v>300000</v>
      </c>
      <c r="E71" s="118">
        <f>+D71+C71</f>
        <v>57146400</v>
      </c>
      <c r="F71" s="2">
        <f>56281339-123206</f>
        <v>56158133</v>
      </c>
      <c r="G71" s="2">
        <v>123206</v>
      </c>
      <c r="H71" s="21">
        <f>+F71+G71</f>
        <v>56281339</v>
      </c>
      <c r="I71" s="2">
        <f>56281154-123021</f>
        <v>56158133</v>
      </c>
      <c r="J71" s="2">
        <v>123021</v>
      </c>
      <c r="K71" s="21">
        <f>+I71+J71</f>
        <v>56281154</v>
      </c>
      <c r="L71" s="2">
        <f>56279508-121375</f>
        <v>56158133</v>
      </c>
      <c r="M71" s="2">
        <v>121375</v>
      </c>
      <c r="N71" s="21">
        <f>+L71+M71</f>
        <v>56279508</v>
      </c>
      <c r="O71" s="242">
        <f>+H71/E71</f>
        <v>0.98486237103299601</v>
      </c>
      <c r="P71" s="242">
        <f t="shared" ref="P71:P77" si="6">+K71/E71</f>
        <v>0.98485913373370848</v>
      </c>
      <c r="Q71" s="242">
        <f>+N71/E71</f>
        <v>0.98483033051950775</v>
      </c>
    </row>
    <row r="72" spans="1:17">
      <c r="A72" s="47" t="s">
        <v>27</v>
      </c>
      <c r="B72" s="131"/>
      <c r="C72" s="119">
        <v>2062400</v>
      </c>
      <c r="D72" s="119">
        <v>1331200</v>
      </c>
      <c r="E72" s="118">
        <f>+D72+C72</f>
        <v>3393600</v>
      </c>
      <c r="F72" s="2">
        <f>3056066-1160147</f>
        <v>1895919</v>
      </c>
      <c r="G72" s="2">
        <v>1160147</v>
      </c>
      <c r="H72" s="21">
        <f>+F72+G72</f>
        <v>3056066</v>
      </c>
      <c r="I72" s="2">
        <f>2943535-1153891</f>
        <v>1789644</v>
      </c>
      <c r="J72" s="2">
        <v>1153891</v>
      </c>
      <c r="K72" s="21">
        <f>+I72+J72</f>
        <v>2943535</v>
      </c>
      <c r="L72" s="2">
        <f>2848749-1077958</f>
        <v>1770791</v>
      </c>
      <c r="M72" s="2">
        <v>1077958</v>
      </c>
      <c r="N72" s="21">
        <f>+L72+M72</f>
        <v>2848749</v>
      </c>
      <c r="O72" s="242">
        <f>+H72/E72</f>
        <v>0.90053807166430933</v>
      </c>
      <c r="P72" s="242">
        <f t="shared" si="6"/>
        <v>0.86737830033003305</v>
      </c>
      <c r="Q72" s="242">
        <f>+N72/E72</f>
        <v>0.83944748939179636</v>
      </c>
    </row>
    <row r="73" spans="1:17">
      <c r="A73" s="47" t="s">
        <v>28</v>
      </c>
      <c r="B73" s="131"/>
      <c r="C73" s="119">
        <v>1850900</v>
      </c>
      <c r="D73" s="119">
        <v>1218700</v>
      </c>
      <c r="E73" s="118">
        <f>+D73+C73</f>
        <v>3069600</v>
      </c>
      <c r="F73" s="2">
        <v>1754208</v>
      </c>
      <c r="G73" s="2">
        <v>1092200</v>
      </c>
      <c r="H73" s="21">
        <f>+F73+G73</f>
        <v>2846408</v>
      </c>
      <c r="I73" s="2">
        <v>1674147</v>
      </c>
      <c r="J73" s="2">
        <v>960747</v>
      </c>
      <c r="K73" s="21">
        <f>+I73+J73</f>
        <v>2634894</v>
      </c>
      <c r="L73" s="2">
        <v>1652764</v>
      </c>
      <c r="M73" s="2">
        <v>653737</v>
      </c>
      <c r="N73" s="21">
        <f>+L73+M73</f>
        <v>2306501</v>
      </c>
      <c r="O73" s="242">
        <f>+H73/E73</f>
        <v>0.92728954912692207</v>
      </c>
      <c r="P73" s="242">
        <f t="shared" si="6"/>
        <v>0.85838350273651287</v>
      </c>
      <c r="Q73" s="242">
        <f>+N73/E73</f>
        <v>0.75140115976022936</v>
      </c>
    </row>
    <row r="74" spans="1:17">
      <c r="A74" s="47"/>
      <c r="B74" s="131"/>
      <c r="C74" s="128"/>
      <c r="D74" s="128"/>
      <c r="E74" s="127"/>
      <c r="F74" s="2"/>
      <c r="G74" s="2"/>
      <c r="H74" s="21"/>
      <c r="I74" s="2"/>
      <c r="J74" s="2"/>
      <c r="K74" s="21"/>
      <c r="L74" s="2"/>
      <c r="M74" s="2"/>
      <c r="N74" s="21"/>
      <c r="O74" s="237"/>
      <c r="P74" s="234"/>
      <c r="Q74" s="238"/>
    </row>
    <row r="75" spans="1:17">
      <c r="A75" s="262" t="s">
        <v>29</v>
      </c>
      <c r="B75" s="259"/>
      <c r="C75" s="260">
        <v>270000</v>
      </c>
      <c r="D75" s="260">
        <v>0</v>
      </c>
      <c r="E75" s="264">
        <f>+C75+D75</f>
        <v>270000</v>
      </c>
      <c r="F75" s="260">
        <v>196067</v>
      </c>
      <c r="G75" s="260">
        <v>0</v>
      </c>
      <c r="H75" s="264">
        <f>+F75+G75</f>
        <v>196067</v>
      </c>
      <c r="I75" s="260">
        <v>196067</v>
      </c>
      <c r="J75" s="260">
        <v>0</v>
      </c>
      <c r="K75" s="264">
        <f>+I75+J75</f>
        <v>196067</v>
      </c>
      <c r="L75" s="260">
        <v>196067</v>
      </c>
      <c r="M75" s="260">
        <v>0</v>
      </c>
      <c r="N75" s="264">
        <f>+L75+M75</f>
        <v>196067</v>
      </c>
      <c r="O75" s="261">
        <f>+H75/E75</f>
        <v>0.72617407407407408</v>
      </c>
      <c r="P75" s="261">
        <f t="shared" si="6"/>
        <v>0.72617407407407408</v>
      </c>
      <c r="Q75" s="261">
        <f>+N75/E75</f>
        <v>0.72617407407407408</v>
      </c>
    </row>
    <row r="76" spans="1:17">
      <c r="A76" s="38"/>
      <c r="B76" s="141"/>
      <c r="C76" s="25"/>
      <c r="D76" s="25"/>
      <c r="E76" s="45"/>
      <c r="F76" s="25"/>
      <c r="G76" s="25"/>
      <c r="H76" s="45"/>
      <c r="I76" s="25"/>
      <c r="J76" s="25"/>
      <c r="K76" s="45"/>
      <c r="L76" s="25"/>
      <c r="M76" s="25"/>
      <c r="N76" s="45"/>
      <c r="O76" s="241"/>
      <c r="P76" s="236"/>
      <c r="Q76" s="240"/>
    </row>
    <row r="77" spans="1:17">
      <c r="A77" s="265" t="s">
        <v>30</v>
      </c>
      <c r="B77" s="266"/>
      <c r="C77" s="267">
        <f>+C67+C69+C75</f>
        <v>142245400</v>
      </c>
      <c r="D77" s="267">
        <f>+D67+D69+D75</f>
        <v>38634200</v>
      </c>
      <c r="E77" s="268">
        <f>+C77+D77</f>
        <v>180879600</v>
      </c>
      <c r="F77" s="267">
        <f>+F67+F69+F75</f>
        <v>116991879</v>
      </c>
      <c r="G77" s="267">
        <f>+G67+G69+G75</f>
        <v>32348367</v>
      </c>
      <c r="H77" s="264">
        <f>+F77+G77</f>
        <v>149340246</v>
      </c>
      <c r="I77" s="267">
        <f>+I67+I69+I75</f>
        <v>99123398</v>
      </c>
      <c r="J77" s="267">
        <f>+J67+J69+J75</f>
        <v>28583241</v>
      </c>
      <c r="K77" s="264">
        <f>+I77+J77</f>
        <v>127706639</v>
      </c>
      <c r="L77" s="267">
        <f>+L67+L69+L75</f>
        <v>94350875</v>
      </c>
      <c r="M77" s="267">
        <f>+M67+M69+M75</f>
        <v>26837212</v>
      </c>
      <c r="N77" s="264">
        <f>+L77+M77</f>
        <v>121188087</v>
      </c>
      <c r="O77" s="261">
        <f>+H77/E77</f>
        <v>0.82563343793329924</v>
      </c>
      <c r="P77" s="261">
        <f t="shared" si="6"/>
        <v>0.70603118870231907</v>
      </c>
      <c r="Q77" s="261">
        <f>+N77/E77</f>
        <v>0.66999311696841435</v>
      </c>
    </row>
    <row r="78" spans="1:17">
      <c r="A78" s="37"/>
      <c r="B78" s="133"/>
      <c r="C78" s="23"/>
      <c r="D78" s="23"/>
      <c r="E78" s="44"/>
      <c r="F78" s="23"/>
      <c r="G78" s="23"/>
      <c r="H78" s="44"/>
      <c r="I78" s="23"/>
      <c r="J78" s="23"/>
      <c r="K78" s="44"/>
      <c r="L78" s="23"/>
      <c r="M78" s="23"/>
      <c r="N78" s="44"/>
      <c r="O78" s="243"/>
      <c r="P78" s="244"/>
      <c r="Q78" s="245"/>
    </row>
    <row r="79" spans="1:17">
      <c r="O79" s="246"/>
      <c r="P79" s="246"/>
      <c r="Q79" s="246"/>
    </row>
    <row r="80" spans="1:17">
      <c r="D80" s="202" t="s">
        <v>67</v>
      </c>
      <c r="E80" s="55"/>
      <c r="F80" s="202" t="s">
        <v>67</v>
      </c>
      <c r="G80" s="202" t="s">
        <v>67</v>
      </c>
      <c r="H80" s="250" t="s">
        <v>67</v>
      </c>
      <c r="K80" s="55"/>
      <c r="O80" s="246"/>
      <c r="P80" s="246"/>
      <c r="Q80" s="246"/>
    </row>
    <row r="81" spans="4:17">
      <c r="D81" s="250" t="s">
        <v>67</v>
      </c>
      <c r="L81" s="202"/>
      <c r="M81" s="202"/>
      <c r="O81" s="247"/>
      <c r="P81" s="247"/>
      <c r="Q81" s="247"/>
    </row>
    <row r="82" spans="4:17">
      <c r="K82" s="55"/>
      <c r="L82">
        <v>0</v>
      </c>
      <c r="O82" s="247"/>
      <c r="P82" s="247"/>
      <c r="Q82" s="247"/>
    </row>
    <row r="83" spans="4:17">
      <c r="K83" s="55"/>
      <c r="O83" s="239"/>
      <c r="P83" s="239"/>
      <c r="Q83" s="239"/>
    </row>
    <row r="84" spans="4:17">
      <c r="O84" s="239"/>
      <c r="P84" s="239"/>
      <c r="Q84" s="239"/>
    </row>
  </sheetData>
  <mergeCells count="3">
    <mergeCell ref="A1:Q1"/>
    <mergeCell ref="A3:Q3"/>
    <mergeCell ref="A5:Q5"/>
  </mergeCells>
  <phoneticPr fontId="16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topLeftCell="B19" zoomScale="75" workbookViewId="0">
      <selection activeCell="H32" sqref="H32"/>
    </sheetView>
  </sheetViews>
  <sheetFormatPr baseColWidth="10" defaultRowHeight="12.75"/>
  <cols>
    <col min="1" max="1" width="49.28515625" customWidth="1"/>
    <col min="4" max="4" width="10.140625" customWidth="1"/>
    <col min="6" max="6" width="10.42578125" customWidth="1"/>
    <col min="7" max="7" width="9.85546875" customWidth="1"/>
    <col min="9" max="9" width="10.85546875" customWidth="1"/>
    <col min="10" max="10" width="10.140625" customWidth="1"/>
    <col min="11" max="11" width="9.7109375" customWidth="1"/>
    <col min="12" max="12" width="10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6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6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>
      <c r="A5" s="27"/>
      <c r="B5" s="10" t="s">
        <v>2</v>
      </c>
      <c r="C5" s="11"/>
      <c r="D5" s="40"/>
      <c r="E5" s="10" t="s">
        <v>32</v>
      </c>
      <c r="F5" s="11"/>
      <c r="G5" s="40"/>
      <c r="H5" s="10" t="s">
        <v>33</v>
      </c>
      <c r="I5" s="11"/>
      <c r="J5" s="40"/>
      <c r="K5" s="12" t="s">
        <v>5</v>
      </c>
      <c r="L5" s="12" t="s">
        <v>5</v>
      </c>
    </row>
    <row r="6" spans="1:12">
      <c r="A6" s="28" t="s">
        <v>6</v>
      </c>
      <c r="B6" s="7" t="s">
        <v>34</v>
      </c>
      <c r="C6" s="8" t="s">
        <v>9</v>
      </c>
      <c r="D6" s="41" t="s">
        <v>10</v>
      </c>
      <c r="E6" s="7" t="s">
        <v>34</v>
      </c>
      <c r="F6" s="8" t="s">
        <v>9</v>
      </c>
      <c r="G6" s="41" t="s">
        <v>10</v>
      </c>
      <c r="H6" s="7" t="s">
        <v>34</v>
      </c>
      <c r="I6" s="8" t="s">
        <v>9</v>
      </c>
      <c r="J6" s="41" t="s">
        <v>10</v>
      </c>
      <c r="K6" s="14" t="s">
        <v>35</v>
      </c>
      <c r="L6" s="13" t="s">
        <v>36</v>
      </c>
    </row>
    <row r="7" spans="1:12">
      <c r="A7" s="29"/>
      <c r="B7" s="8" t="s">
        <v>12</v>
      </c>
      <c r="C7" s="8" t="s">
        <v>13</v>
      </c>
      <c r="D7" s="42"/>
      <c r="E7" s="8" t="s">
        <v>12</v>
      </c>
      <c r="F7" s="8" t="s">
        <v>13</v>
      </c>
      <c r="G7" s="42"/>
      <c r="H7" s="8" t="s">
        <v>12</v>
      </c>
      <c r="I7" s="8" t="s">
        <v>13</v>
      </c>
      <c r="J7" s="42"/>
      <c r="K7" s="13" t="s">
        <v>38</v>
      </c>
      <c r="L7" s="14" t="s">
        <v>4</v>
      </c>
    </row>
    <row r="8" spans="1:12">
      <c r="A8" s="30"/>
      <c r="B8" s="15"/>
      <c r="C8" s="16"/>
      <c r="D8" s="43"/>
      <c r="E8" s="15"/>
      <c r="F8" s="16"/>
      <c r="G8" s="43"/>
      <c r="H8" s="15"/>
      <c r="I8" s="16"/>
      <c r="J8" s="43"/>
      <c r="K8" s="43"/>
      <c r="L8" s="17" t="s">
        <v>40</v>
      </c>
    </row>
    <row r="9" spans="1:12">
      <c r="A9" s="27"/>
      <c r="B9" s="18"/>
      <c r="C9" s="18"/>
      <c r="D9" s="19"/>
      <c r="E9" s="18"/>
      <c r="F9" s="18"/>
      <c r="G9" s="19"/>
      <c r="H9" s="18"/>
      <c r="I9" s="18"/>
      <c r="J9" s="19"/>
      <c r="K9" s="19"/>
      <c r="L9" s="19"/>
    </row>
    <row r="10" spans="1:12">
      <c r="A10" s="31" t="s">
        <v>14</v>
      </c>
      <c r="B10" s="2"/>
      <c r="C10" s="2">
        <v>400000</v>
      </c>
      <c r="D10" s="21">
        <f>+C10+B10</f>
        <v>400000</v>
      </c>
      <c r="E10" s="2"/>
      <c r="F10" s="2">
        <v>8660</v>
      </c>
      <c r="G10" s="21">
        <f>+F10+E10</f>
        <v>8660</v>
      </c>
      <c r="H10" s="2"/>
      <c r="I10" s="2">
        <v>0</v>
      </c>
      <c r="J10" s="21">
        <f>+I10+H10</f>
        <v>0</v>
      </c>
      <c r="K10" s="20">
        <f>+(G10/D10)*100</f>
        <v>2.165</v>
      </c>
      <c r="L10" s="20">
        <f>+(J10/D10)*100</f>
        <v>0</v>
      </c>
    </row>
    <row r="11" spans="1:12">
      <c r="A11" s="31"/>
      <c r="B11" s="2"/>
      <c r="C11" s="2"/>
      <c r="D11" s="21"/>
      <c r="E11" s="2"/>
      <c r="F11" s="2"/>
      <c r="G11" s="21"/>
      <c r="H11" s="2"/>
      <c r="I11" s="2"/>
      <c r="J11" s="21"/>
      <c r="K11" s="22"/>
      <c r="L11" s="22"/>
    </row>
    <row r="12" spans="1:12">
      <c r="A12" s="32" t="s">
        <v>41</v>
      </c>
      <c r="B12" s="2"/>
      <c r="C12" s="2">
        <v>400000</v>
      </c>
      <c r="D12" s="21">
        <f>+B12+C12</f>
        <v>400000</v>
      </c>
      <c r="E12" s="2"/>
      <c r="F12" s="2">
        <v>28367</v>
      </c>
      <c r="G12" s="21">
        <f>+E12+F12</f>
        <v>28367</v>
      </c>
      <c r="H12" s="2"/>
      <c r="I12" s="2">
        <v>21756</v>
      </c>
      <c r="J12" s="21">
        <f>+H12+I12</f>
        <v>21756</v>
      </c>
      <c r="K12" s="20">
        <f>+(G12/D12)*100</f>
        <v>7.0917499999999993</v>
      </c>
      <c r="L12" s="20">
        <f>+(J12/D12)*100</f>
        <v>5.4390000000000001</v>
      </c>
    </row>
    <row r="13" spans="1:12">
      <c r="A13" s="31"/>
      <c r="B13" s="2"/>
      <c r="C13" s="2"/>
      <c r="D13" s="21"/>
      <c r="E13" s="2"/>
      <c r="F13" s="2"/>
      <c r="G13" s="21"/>
      <c r="H13" s="2"/>
      <c r="I13" s="2"/>
      <c r="J13" s="21"/>
      <c r="K13" s="22"/>
      <c r="L13" s="22"/>
    </row>
    <row r="14" spans="1:12">
      <c r="A14" s="31" t="s">
        <v>15</v>
      </c>
      <c r="B14" s="2">
        <v>2000000</v>
      </c>
      <c r="C14" s="2">
        <v>1388800</v>
      </c>
      <c r="D14" s="21">
        <f>+B14+C14</f>
        <v>3388800</v>
      </c>
      <c r="E14" s="2">
        <v>115668</v>
      </c>
      <c r="F14" s="2">
        <v>107364</v>
      </c>
      <c r="G14" s="21">
        <f>+E14+F14</f>
        <v>223032</v>
      </c>
      <c r="H14" s="2">
        <v>66750</v>
      </c>
      <c r="I14" s="2">
        <v>72896</v>
      </c>
      <c r="J14" s="21">
        <f>+H14+I14</f>
        <v>139646</v>
      </c>
      <c r="K14" s="20">
        <f>+(G14/D14)*100</f>
        <v>6.5814447592067991</v>
      </c>
      <c r="L14" s="20">
        <f>+(J14/D14)*100</f>
        <v>4.120809726156752</v>
      </c>
    </row>
    <row r="15" spans="1:12">
      <c r="A15" s="31" t="s">
        <v>42</v>
      </c>
      <c r="B15" s="2"/>
      <c r="C15" s="2"/>
      <c r="D15" s="21"/>
      <c r="E15" s="2"/>
      <c r="F15" s="2"/>
      <c r="G15" s="21"/>
      <c r="H15" s="2"/>
      <c r="I15" s="2"/>
      <c r="J15" s="21"/>
      <c r="K15" s="22"/>
      <c r="L15" s="22"/>
    </row>
    <row r="16" spans="1:12">
      <c r="A16" s="31" t="s">
        <v>43</v>
      </c>
      <c r="B16" s="2"/>
      <c r="C16" s="2"/>
      <c r="D16" s="21"/>
      <c r="E16" s="2"/>
      <c r="F16" s="2"/>
      <c r="G16" s="21"/>
      <c r="H16" s="2"/>
      <c r="I16" s="2"/>
      <c r="J16" s="21"/>
      <c r="K16" s="22"/>
      <c r="L16" s="22"/>
    </row>
    <row r="17" spans="1:12">
      <c r="A17" s="31"/>
      <c r="B17" s="2"/>
      <c r="C17" s="2"/>
      <c r="D17" s="21"/>
      <c r="E17" s="2"/>
      <c r="F17" s="2"/>
      <c r="G17" s="21"/>
      <c r="H17" s="2"/>
      <c r="I17" s="2"/>
      <c r="J17" s="21"/>
      <c r="K17" s="22"/>
      <c r="L17" s="22"/>
    </row>
    <row r="18" spans="1:12">
      <c r="A18" s="31" t="s">
        <v>18</v>
      </c>
      <c r="B18" s="2"/>
      <c r="C18" s="2"/>
      <c r="D18" s="21"/>
      <c r="E18" s="2"/>
      <c r="F18" s="2"/>
      <c r="G18" s="21"/>
      <c r="H18" s="2"/>
      <c r="I18" s="2"/>
      <c r="J18" s="21"/>
      <c r="K18" s="22"/>
      <c r="L18" s="22"/>
    </row>
    <row r="19" spans="1:12">
      <c r="A19" s="33" t="s">
        <v>19</v>
      </c>
      <c r="B19" s="2"/>
      <c r="C19" s="2">
        <v>5200000</v>
      </c>
      <c r="D19" s="21">
        <f>+B19+C19</f>
        <v>5200000</v>
      </c>
      <c r="E19" s="2"/>
      <c r="F19" s="2">
        <v>465240</v>
      </c>
      <c r="G19" s="21">
        <f>+E19+F19</f>
        <v>465240</v>
      </c>
      <c r="H19" s="2"/>
      <c r="I19" s="2">
        <v>417832</v>
      </c>
      <c r="J19" s="21">
        <f>+H19+I19</f>
        <v>417832</v>
      </c>
      <c r="K19" s="20">
        <f>+(G19/D19)*100</f>
        <v>8.9469230769230776</v>
      </c>
      <c r="L19" s="20">
        <f>+(J19/D19)*100</f>
        <v>8.0352307692307701</v>
      </c>
    </row>
    <row r="20" spans="1:12">
      <c r="A20" s="34"/>
      <c r="B20" s="2"/>
      <c r="C20" s="2"/>
      <c r="D20" s="21"/>
      <c r="E20" s="2"/>
      <c r="F20" s="2"/>
      <c r="G20" s="21"/>
      <c r="H20" s="2"/>
      <c r="I20" s="2"/>
      <c r="J20" s="21"/>
      <c r="K20" s="22"/>
      <c r="L20" s="22"/>
    </row>
    <row r="21" spans="1:12">
      <c r="A21" s="31" t="s">
        <v>20</v>
      </c>
      <c r="B21" s="2"/>
      <c r="C21" s="2"/>
      <c r="D21" s="21"/>
      <c r="E21" s="2"/>
      <c r="F21" s="2"/>
      <c r="G21" s="21"/>
      <c r="H21" s="2"/>
      <c r="I21" s="2"/>
      <c r="J21" s="21"/>
      <c r="K21" s="22"/>
      <c r="L21" s="22"/>
    </row>
    <row r="22" spans="1:12">
      <c r="A22" s="31" t="s">
        <v>44</v>
      </c>
      <c r="B22" s="2">
        <v>2000000</v>
      </c>
      <c r="C22" s="2">
        <v>2250000</v>
      </c>
      <c r="D22" s="21">
        <f>+B22+C22</f>
        <v>4250000</v>
      </c>
      <c r="E22" s="2"/>
      <c r="F22" s="2">
        <v>156155</v>
      </c>
      <c r="G22" s="21">
        <f>+E22+F22</f>
        <v>156155</v>
      </c>
      <c r="H22" s="2"/>
      <c r="I22" s="2">
        <v>117762</v>
      </c>
      <c r="J22" s="21">
        <f>+H22+I22</f>
        <v>117762</v>
      </c>
      <c r="K22" s="20">
        <f>+(G22/D22)*100</f>
        <v>3.674235294117647</v>
      </c>
      <c r="L22" s="20">
        <f>+(J22/D22)*100</f>
        <v>2.7708705882352942</v>
      </c>
    </row>
    <row r="23" spans="1:12">
      <c r="A23" s="31"/>
      <c r="B23" s="2"/>
      <c r="C23" s="2"/>
      <c r="D23" s="21"/>
      <c r="E23" s="2"/>
      <c r="F23" s="2"/>
      <c r="G23" s="21"/>
      <c r="H23" s="2"/>
      <c r="I23" s="2"/>
      <c r="J23" s="21"/>
      <c r="K23" s="22"/>
      <c r="L23" s="22"/>
    </row>
    <row r="24" spans="1:12">
      <c r="A24" s="31" t="s">
        <v>45</v>
      </c>
      <c r="B24" s="2">
        <v>5000000</v>
      </c>
      <c r="C24" s="2">
        <v>1000000</v>
      </c>
      <c r="D24" s="21">
        <f>+B24+C24</f>
        <v>6000000</v>
      </c>
      <c r="E24" s="2"/>
      <c r="F24" s="2"/>
      <c r="G24" s="21">
        <f>+E24+F24</f>
        <v>0</v>
      </c>
      <c r="H24" s="2"/>
      <c r="I24" s="2"/>
      <c r="J24" s="21">
        <f>+H24+I24</f>
        <v>0</v>
      </c>
      <c r="K24" s="20">
        <f>+(G24/D24)*100</f>
        <v>0</v>
      </c>
      <c r="L24" s="20">
        <f>+(J24/D24)*100</f>
        <v>0</v>
      </c>
    </row>
    <row r="25" spans="1:12">
      <c r="A25" s="31" t="s">
        <v>46</v>
      </c>
      <c r="B25" s="2"/>
      <c r="C25" s="2"/>
      <c r="D25" s="21"/>
      <c r="E25" s="2"/>
      <c r="F25" s="2"/>
      <c r="G25" s="21"/>
      <c r="H25" s="2"/>
      <c r="I25" s="2"/>
      <c r="J25" s="21"/>
      <c r="K25" s="22"/>
      <c r="L25" s="22"/>
    </row>
    <row r="26" spans="1:12">
      <c r="A26" s="31"/>
      <c r="B26" s="2"/>
      <c r="C26" s="2"/>
      <c r="D26" s="21"/>
      <c r="E26" s="2"/>
      <c r="F26" s="2"/>
      <c r="G26" s="21"/>
      <c r="H26" s="2"/>
      <c r="I26" s="2"/>
      <c r="J26" s="21"/>
      <c r="K26" s="22"/>
      <c r="L26" s="22"/>
    </row>
    <row r="27" spans="1:12">
      <c r="A27" s="31" t="s">
        <v>23</v>
      </c>
      <c r="B27" s="2">
        <v>30000</v>
      </c>
      <c r="C27" s="2"/>
      <c r="D27" s="21">
        <f>+B27+C27</f>
        <v>30000</v>
      </c>
      <c r="E27" s="2"/>
      <c r="F27" s="2"/>
      <c r="G27" s="21">
        <f>+E27+F27</f>
        <v>0</v>
      </c>
      <c r="H27" s="2"/>
      <c r="I27" s="2"/>
      <c r="J27" s="21">
        <f>+H27+I27</f>
        <v>0</v>
      </c>
      <c r="K27" s="20">
        <f>+(G27/D27)*100</f>
        <v>0</v>
      </c>
      <c r="L27" s="20">
        <f>+(J27/D27)*100</f>
        <v>0</v>
      </c>
    </row>
    <row r="28" spans="1:12">
      <c r="A28" s="31" t="s">
        <v>47</v>
      </c>
      <c r="B28" s="2"/>
      <c r="C28" s="2"/>
      <c r="D28" s="21"/>
      <c r="E28" s="2"/>
      <c r="F28" s="2"/>
      <c r="G28" s="21"/>
      <c r="H28" s="2"/>
      <c r="I28" s="2"/>
      <c r="J28" s="21"/>
      <c r="K28" s="22"/>
      <c r="L28" s="22"/>
    </row>
    <row r="29" spans="1:12">
      <c r="A29" s="31"/>
      <c r="B29" s="2"/>
      <c r="C29" s="2"/>
      <c r="D29" s="21"/>
      <c r="E29" s="2"/>
      <c r="F29" s="2"/>
      <c r="G29" s="21"/>
      <c r="H29" s="2"/>
      <c r="I29" s="2"/>
      <c r="J29" s="21"/>
      <c r="K29" s="22"/>
      <c r="L29" s="22"/>
    </row>
    <row r="30" spans="1:12">
      <c r="A30" s="35" t="s">
        <v>24</v>
      </c>
      <c r="B30" s="2">
        <f>SUM(B10:B28)</f>
        <v>9030000</v>
      </c>
      <c r="C30" s="2">
        <f t="shared" ref="C30:J30" si="0">SUM(C10:C28)</f>
        <v>10638800</v>
      </c>
      <c r="D30" s="21">
        <f t="shared" si="0"/>
        <v>19668800</v>
      </c>
      <c r="E30" s="2">
        <f t="shared" si="0"/>
        <v>115668</v>
      </c>
      <c r="F30" s="2">
        <f t="shared" si="0"/>
        <v>765786</v>
      </c>
      <c r="G30" s="21">
        <f t="shared" si="0"/>
        <v>881454</v>
      </c>
      <c r="H30" s="2">
        <f t="shared" si="0"/>
        <v>66750</v>
      </c>
      <c r="I30" s="2">
        <f t="shared" si="0"/>
        <v>630246</v>
      </c>
      <c r="J30" s="21">
        <f t="shared" si="0"/>
        <v>696996</v>
      </c>
      <c r="K30" s="20">
        <f>+(G30/D30)*100</f>
        <v>4.4814833645163912</v>
      </c>
      <c r="L30" s="20">
        <f>+(J30/D30)*100</f>
        <v>3.5436630602782069</v>
      </c>
    </row>
    <row r="31" spans="1:12">
      <c r="A31" s="35"/>
      <c r="B31" s="2"/>
      <c r="C31" s="2"/>
      <c r="D31" s="21"/>
      <c r="E31" s="2"/>
      <c r="F31" s="2"/>
      <c r="G31" s="21"/>
      <c r="H31" s="2"/>
      <c r="I31" s="2"/>
      <c r="J31" s="21"/>
      <c r="K31" s="22"/>
      <c r="L31" s="22"/>
    </row>
    <row r="32" spans="1:12">
      <c r="A32" s="36" t="s">
        <v>25</v>
      </c>
      <c r="B32" s="2">
        <f>42695524-326800</f>
        <v>42368724</v>
      </c>
      <c r="C32" s="2">
        <f>2817288-241100</f>
        <v>2576188</v>
      </c>
      <c r="D32" s="21">
        <f>+B32+C32</f>
        <v>44944912</v>
      </c>
      <c r="E32" s="2">
        <v>7587305</v>
      </c>
      <c r="F32" s="2">
        <v>292020</v>
      </c>
      <c r="G32" s="21">
        <f>+E32+F32</f>
        <v>7879325</v>
      </c>
      <c r="H32" s="2">
        <v>7269019</v>
      </c>
      <c r="I32" s="2">
        <v>248863</v>
      </c>
      <c r="J32" s="21">
        <f>+H32+I32</f>
        <v>7517882</v>
      </c>
      <c r="K32" s="20">
        <f>+(G32/D32)*100</f>
        <v>17.531072260192655</v>
      </c>
      <c r="L32" s="20">
        <f>+(J32/D32)*100</f>
        <v>16.726881120603817</v>
      </c>
    </row>
    <row r="33" spans="1:13">
      <c r="A33" s="35"/>
      <c r="B33" s="2"/>
      <c r="C33" s="2"/>
      <c r="D33" s="21"/>
      <c r="E33" s="2"/>
      <c r="F33" s="2"/>
      <c r="G33" s="21"/>
      <c r="H33" s="2"/>
      <c r="I33" s="2"/>
      <c r="J33" s="21"/>
      <c r="K33" s="22"/>
      <c r="L33" s="22"/>
    </row>
    <row r="34" spans="1:13">
      <c r="A34" s="36" t="s">
        <v>29</v>
      </c>
      <c r="B34" s="2">
        <v>10988628</v>
      </c>
      <c r="C34" s="2"/>
      <c r="D34" s="21">
        <f>+B34+C34</f>
        <v>10988628</v>
      </c>
      <c r="E34" s="2">
        <v>5063769</v>
      </c>
      <c r="F34" s="2"/>
      <c r="G34" s="21">
        <f>+E34+F34</f>
        <v>5063769</v>
      </c>
      <c r="H34" s="2">
        <v>5063769</v>
      </c>
      <c r="I34" s="2"/>
      <c r="J34" s="21">
        <f>+H34+I34</f>
        <v>5063769</v>
      </c>
      <c r="K34" s="20">
        <f>+(G34/D34)*100</f>
        <v>46.081903946516348</v>
      </c>
      <c r="L34" s="20">
        <f>+(J34/D34)*100</f>
        <v>46.081903946516348</v>
      </c>
    </row>
    <row r="35" spans="1:13">
      <c r="A35" s="37"/>
      <c r="B35" s="23"/>
      <c r="C35" s="23"/>
      <c r="D35" s="44"/>
      <c r="E35" s="23"/>
      <c r="F35" s="23"/>
      <c r="G35" s="44"/>
      <c r="H35" s="23"/>
      <c r="I35" s="23"/>
      <c r="J35" s="44"/>
      <c r="K35" s="24"/>
      <c r="L35" s="24"/>
    </row>
    <row r="36" spans="1:13">
      <c r="A36" s="38"/>
      <c r="B36" s="25"/>
      <c r="C36" s="25"/>
      <c r="D36" s="45"/>
      <c r="E36" s="25"/>
      <c r="F36" s="25"/>
      <c r="G36" s="45"/>
      <c r="H36" s="25"/>
      <c r="I36" s="25"/>
      <c r="J36" s="45"/>
      <c r="K36" s="26"/>
      <c r="L36" s="26"/>
      <c r="M36" s="5"/>
    </row>
    <row r="37" spans="1:13">
      <c r="A37" s="39" t="s">
        <v>30</v>
      </c>
      <c r="B37" s="2">
        <f>SUM(B30:B34)</f>
        <v>62387352</v>
      </c>
      <c r="C37" s="2">
        <f t="shared" ref="C37:J37" si="1">SUM(C30:C34)</f>
        <v>13214988</v>
      </c>
      <c r="D37" s="21">
        <f t="shared" si="1"/>
        <v>75602340</v>
      </c>
      <c r="E37" s="2">
        <f t="shared" si="1"/>
        <v>12766742</v>
      </c>
      <c r="F37" s="2">
        <f t="shared" si="1"/>
        <v>1057806</v>
      </c>
      <c r="G37" s="21">
        <f t="shared" si="1"/>
        <v>13824548</v>
      </c>
      <c r="H37" s="2">
        <f t="shared" si="1"/>
        <v>12399538</v>
      </c>
      <c r="I37" s="2">
        <f t="shared" si="1"/>
        <v>879109</v>
      </c>
      <c r="J37" s="21">
        <f t="shared" si="1"/>
        <v>13278647</v>
      </c>
      <c r="K37" s="20">
        <f>+(G37/D37)*100</f>
        <v>18.285873162126993</v>
      </c>
      <c r="L37" s="20">
        <f>+(J37/D37)*100</f>
        <v>17.56380424203801</v>
      </c>
      <c r="M37" s="5"/>
    </row>
    <row r="38" spans="1:13">
      <c r="A38" s="37"/>
      <c r="B38" s="23"/>
      <c r="C38" s="23"/>
      <c r="D38" s="44"/>
      <c r="E38" s="23"/>
      <c r="F38" s="23"/>
      <c r="G38" s="44"/>
      <c r="H38" s="23"/>
      <c r="I38" s="23"/>
      <c r="J38" s="44"/>
      <c r="K38" s="24"/>
      <c r="L38" s="24"/>
      <c r="M38" s="5"/>
    </row>
    <row r="39" spans="1:13">
      <c r="A39" s="5" t="s">
        <v>48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5"/>
    </row>
    <row r="40" spans="1:13">
      <c r="A40" s="46" t="s">
        <v>54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5"/>
    </row>
    <row r="41" spans="1:13">
      <c r="A41" s="3" t="s">
        <v>55</v>
      </c>
      <c r="B41" s="2"/>
      <c r="C41" s="2"/>
      <c r="D41" s="2"/>
      <c r="E41" s="2"/>
      <c r="F41" s="2"/>
      <c r="G41" s="2"/>
      <c r="H41" s="2"/>
      <c r="I41" s="2"/>
      <c r="J41" s="2"/>
      <c r="K41" s="4" t="s">
        <v>51</v>
      </c>
      <c r="L41" s="2"/>
    </row>
    <row r="42" spans="1:13">
      <c r="A42" s="3" t="s">
        <v>56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phoneticPr fontId="10" type="noConversion"/>
  <printOptions horizontalCentered="1" verticalCentered="1"/>
  <pageMargins left="0.11811023622047245" right="0.39370078740157483" top="0.23622047244094491" bottom="0.51181102362204722" header="0.23622047244094491" footer="0.51181102362204722"/>
  <pageSetup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2"/>
  <sheetViews>
    <sheetView zoomScale="75" workbookViewId="0">
      <selection activeCell="A14" sqref="A14"/>
    </sheetView>
  </sheetViews>
  <sheetFormatPr baseColWidth="10" defaultRowHeight="12.75"/>
  <cols>
    <col min="1" max="1" width="49.28515625" customWidth="1"/>
    <col min="4" max="4" width="10.140625" customWidth="1"/>
    <col min="6" max="6" width="10.42578125" customWidth="1"/>
    <col min="7" max="7" width="9.85546875" customWidth="1"/>
    <col min="9" max="9" width="10.85546875" customWidth="1"/>
    <col min="10" max="10" width="10.140625" customWidth="1"/>
    <col min="11" max="11" width="10.42578125" customWidth="1"/>
    <col min="12" max="12" width="11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6" t="s">
        <v>57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6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>
      <c r="A5" s="27"/>
      <c r="B5" s="10" t="s">
        <v>2</v>
      </c>
      <c r="C5" s="11"/>
      <c r="D5" s="40"/>
      <c r="E5" s="10" t="s">
        <v>32</v>
      </c>
      <c r="F5" s="11"/>
      <c r="G5" s="40"/>
      <c r="H5" s="10" t="s">
        <v>33</v>
      </c>
      <c r="I5" s="11"/>
      <c r="J5" s="40"/>
      <c r="K5" s="12" t="s">
        <v>5</v>
      </c>
      <c r="L5" s="12" t="s">
        <v>5</v>
      </c>
    </row>
    <row r="6" spans="1:12">
      <c r="A6" s="28" t="s">
        <v>6</v>
      </c>
      <c r="B6" s="7" t="s">
        <v>34</v>
      </c>
      <c r="C6" s="8" t="s">
        <v>9</v>
      </c>
      <c r="D6" s="41" t="s">
        <v>10</v>
      </c>
      <c r="E6" s="7" t="s">
        <v>34</v>
      </c>
      <c r="F6" s="8" t="s">
        <v>9</v>
      </c>
      <c r="G6" s="41" t="s">
        <v>10</v>
      </c>
      <c r="H6" s="7" t="s">
        <v>34</v>
      </c>
      <c r="I6" s="8" t="s">
        <v>9</v>
      </c>
      <c r="J6" s="41" t="s">
        <v>10</v>
      </c>
      <c r="K6" s="14" t="s">
        <v>35</v>
      </c>
      <c r="L6" s="13" t="s">
        <v>36</v>
      </c>
    </row>
    <row r="7" spans="1:12">
      <c r="A7" s="29"/>
      <c r="B7" s="8" t="s">
        <v>12</v>
      </c>
      <c r="C7" s="8" t="s">
        <v>13</v>
      </c>
      <c r="D7" s="42"/>
      <c r="E7" s="8" t="s">
        <v>12</v>
      </c>
      <c r="F7" s="8" t="s">
        <v>13</v>
      </c>
      <c r="G7" s="42"/>
      <c r="H7" s="8" t="s">
        <v>12</v>
      </c>
      <c r="I7" s="8" t="s">
        <v>13</v>
      </c>
      <c r="J7" s="42"/>
      <c r="K7" s="13" t="s">
        <v>38</v>
      </c>
      <c r="L7" s="14" t="s">
        <v>4</v>
      </c>
    </row>
    <row r="8" spans="1:12">
      <c r="A8" s="30"/>
      <c r="B8" s="15"/>
      <c r="C8" s="16"/>
      <c r="D8" s="43"/>
      <c r="E8" s="15"/>
      <c r="F8" s="16"/>
      <c r="G8" s="43"/>
      <c r="H8" s="15"/>
      <c r="I8" s="16"/>
      <c r="J8" s="43"/>
      <c r="K8" s="43"/>
      <c r="L8" s="17" t="s">
        <v>40</v>
      </c>
    </row>
    <row r="9" spans="1:12">
      <c r="A9" s="27"/>
      <c r="B9" s="18"/>
      <c r="C9" s="18"/>
      <c r="D9" s="19"/>
      <c r="E9" s="18"/>
      <c r="F9" s="18"/>
      <c r="G9" s="19"/>
      <c r="H9" s="18"/>
      <c r="I9" s="18"/>
      <c r="J9" s="19"/>
      <c r="K9" s="19"/>
      <c r="L9" s="19"/>
    </row>
    <row r="10" spans="1:12">
      <c r="A10" s="31" t="s">
        <v>14</v>
      </c>
      <c r="B10" s="2"/>
      <c r="C10" s="2">
        <v>400000</v>
      </c>
      <c r="D10" s="21">
        <f>+C10+B10</f>
        <v>400000</v>
      </c>
      <c r="E10" s="2"/>
      <c r="F10" s="2">
        <v>14932</v>
      </c>
      <c r="G10" s="21">
        <f>+F10+E10</f>
        <v>14932</v>
      </c>
      <c r="H10" s="2"/>
      <c r="I10" s="2">
        <v>8452</v>
      </c>
      <c r="J10" s="21">
        <f>+I10+H10</f>
        <v>8452</v>
      </c>
      <c r="K10" s="20">
        <f>+(G10/D10)*100</f>
        <v>3.7330000000000001</v>
      </c>
      <c r="L10" s="20">
        <f>+(J10/D10)*100</f>
        <v>2.113</v>
      </c>
    </row>
    <row r="11" spans="1:12">
      <c r="A11" s="31"/>
      <c r="B11" s="2"/>
      <c r="C11" s="2"/>
      <c r="D11" s="21"/>
      <c r="E11" s="2"/>
      <c r="F11" s="2"/>
      <c r="G11" s="21"/>
      <c r="H11" s="2"/>
      <c r="I11" s="2"/>
      <c r="J11" s="21"/>
      <c r="K11" s="22"/>
      <c r="L11" s="22"/>
    </row>
    <row r="12" spans="1:12">
      <c r="A12" s="32" t="s">
        <v>41</v>
      </c>
      <c r="B12" s="2"/>
      <c r="C12" s="2">
        <v>400000</v>
      </c>
      <c r="D12" s="21">
        <f>+B12+C12</f>
        <v>400000</v>
      </c>
      <c r="E12" s="2"/>
      <c r="F12" s="2">
        <v>38912</v>
      </c>
      <c r="G12" s="21">
        <f>+E12+F12</f>
        <v>38912</v>
      </c>
      <c r="H12" s="2"/>
      <c r="I12" s="2">
        <v>34257</v>
      </c>
      <c r="J12" s="21">
        <f>+H12+I12</f>
        <v>34257</v>
      </c>
      <c r="K12" s="20">
        <f>+(G12/D12)*100</f>
        <v>9.7279999999999998</v>
      </c>
      <c r="L12" s="20">
        <f>+(J12/D12)*100</f>
        <v>8.5642499999999995</v>
      </c>
    </row>
    <row r="13" spans="1:12">
      <c r="A13" s="31"/>
      <c r="B13" s="2"/>
      <c r="C13" s="2"/>
      <c r="D13" s="21"/>
      <c r="E13" s="2"/>
      <c r="F13" s="2"/>
      <c r="G13" s="21"/>
      <c r="H13" s="2"/>
      <c r="I13" s="2"/>
      <c r="J13" s="21"/>
      <c r="K13" s="22"/>
      <c r="L13" s="22"/>
    </row>
    <row r="14" spans="1:12">
      <c r="A14" s="31" t="s">
        <v>15</v>
      </c>
      <c r="B14" s="2">
        <v>2000000</v>
      </c>
      <c r="C14" s="2">
        <v>1388800</v>
      </c>
      <c r="D14" s="21">
        <f>+B14+C14</f>
        <v>3388800</v>
      </c>
      <c r="E14" s="2">
        <v>209110</v>
      </c>
      <c r="F14" s="2">
        <v>195049</v>
      </c>
      <c r="G14" s="21">
        <f>+E14+F14</f>
        <v>404159</v>
      </c>
      <c r="H14" s="2">
        <v>131901</v>
      </c>
      <c r="I14" s="2">
        <v>143843</v>
      </c>
      <c r="J14" s="21">
        <f>+H14+I14</f>
        <v>275744</v>
      </c>
      <c r="K14" s="20">
        <f>+(G14/D14)*100</f>
        <v>11.926316100094429</v>
      </c>
      <c r="L14" s="20">
        <f>+(J14/D14)*100</f>
        <v>8.1369216241737483</v>
      </c>
    </row>
    <row r="15" spans="1:12">
      <c r="A15" s="31" t="s">
        <v>42</v>
      </c>
      <c r="B15" s="2"/>
      <c r="C15" s="2"/>
      <c r="D15" s="21"/>
      <c r="E15" s="2"/>
      <c r="F15" s="2"/>
      <c r="G15" s="21"/>
      <c r="H15" s="2"/>
      <c r="I15" s="2"/>
      <c r="J15" s="21"/>
      <c r="K15" s="22"/>
      <c r="L15" s="22"/>
    </row>
    <row r="16" spans="1:12">
      <c r="A16" s="31" t="s">
        <v>43</v>
      </c>
      <c r="B16" s="2"/>
      <c r="C16" s="2"/>
      <c r="D16" s="21"/>
      <c r="E16" s="2"/>
      <c r="F16" s="2"/>
      <c r="G16" s="21"/>
      <c r="H16" s="2"/>
      <c r="I16" s="2"/>
      <c r="J16" s="21"/>
      <c r="K16" s="22"/>
      <c r="L16" s="22"/>
    </row>
    <row r="17" spans="1:12">
      <c r="A17" s="31"/>
      <c r="B17" s="2"/>
      <c r="C17" s="2"/>
      <c r="D17" s="21"/>
      <c r="E17" s="2"/>
      <c r="F17" s="2"/>
      <c r="G17" s="21"/>
      <c r="H17" s="2"/>
      <c r="I17" s="2"/>
      <c r="J17" s="21"/>
      <c r="K17" s="22"/>
      <c r="L17" s="22"/>
    </row>
    <row r="18" spans="1:12">
      <c r="A18" s="31" t="s">
        <v>18</v>
      </c>
      <c r="B18" s="2"/>
      <c r="C18" s="2"/>
      <c r="D18" s="21"/>
      <c r="E18" s="2"/>
      <c r="F18" s="2"/>
      <c r="G18" s="21"/>
      <c r="H18" s="2"/>
      <c r="I18" s="2"/>
      <c r="J18" s="21"/>
      <c r="K18" s="22"/>
      <c r="L18" s="22"/>
    </row>
    <row r="19" spans="1:12">
      <c r="A19" s="33" t="s">
        <v>19</v>
      </c>
      <c r="B19" s="2"/>
      <c r="C19" s="2">
        <v>5200000</v>
      </c>
      <c r="D19" s="21">
        <f>+B19+C19</f>
        <v>5200000</v>
      </c>
      <c r="E19" s="2"/>
      <c r="F19" s="2">
        <v>836234</v>
      </c>
      <c r="G19" s="21">
        <f>+E19+F19</f>
        <v>836234</v>
      </c>
      <c r="H19" s="2"/>
      <c r="I19" s="2">
        <v>734607</v>
      </c>
      <c r="J19" s="21">
        <f>+H19+I19</f>
        <v>734607</v>
      </c>
      <c r="K19" s="20">
        <f>+(G19/D19)*100</f>
        <v>16.081423076923077</v>
      </c>
      <c r="L19" s="20">
        <f>+(J19/D19)*100</f>
        <v>14.127057692307693</v>
      </c>
    </row>
    <row r="20" spans="1:12">
      <c r="A20" s="34"/>
      <c r="B20" s="2"/>
      <c r="C20" s="2"/>
      <c r="D20" s="21"/>
      <c r="E20" s="2"/>
      <c r="F20" s="2"/>
      <c r="G20" s="21"/>
      <c r="H20" s="2"/>
      <c r="I20" s="2"/>
      <c r="J20" s="21"/>
      <c r="K20" s="22"/>
      <c r="L20" s="22"/>
    </row>
    <row r="21" spans="1:12">
      <c r="A21" s="31" t="s">
        <v>20</v>
      </c>
      <c r="B21" s="2"/>
      <c r="C21" s="2"/>
      <c r="D21" s="21"/>
      <c r="E21" s="2"/>
      <c r="F21" s="2"/>
      <c r="G21" s="21"/>
      <c r="H21" s="2"/>
      <c r="I21" s="2"/>
      <c r="J21" s="21"/>
      <c r="K21" s="22"/>
      <c r="L21" s="22"/>
    </row>
    <row r="22" spans="1:12">
      <c r="A22" s="31" t="s">
        <v>44</v>
      </c>
      <c r="B22" s="2">
        <v>2000000</v>
      </c>
      <c r="C22" s="2">
        <v>2250000</v>
      </c>
      <c r="D22" s="21">
        <f>+B22+C22</f>
        <v>4250000</v>
      </c>
      <c r="E22" s="2"/>
      <c r="F22" s="2">
        <v>275460</v>
      </c>
      <c r="G22" s="21">
        <f>+E22+F22</f>
        <v>275460</v>
      </c>
      <c r="H22" s="2"/>
      <c r="I22" s="2">
        <v>259763</v>
      </c>
      <c r="J22" s="21">
        <f>+H22+I22</f>
        <v>259763</v>
      </c>
      <c r="K22" s="20">
        <f>+(G22/D22)*100</f>
        <v>6.4814117647058831</v>
      </c>
      <c r="L22" s="20">
        <f>+(J22/D22)*100</f>
        <v>6.1120705882352935</v>
      </c>
    </row>
    <row r="23" spans="1:12">
      <c r="A23" s="31"/>
      <c r="B23" s="2"/>
      <c r="C23" s="2"/>
      <c r="D23" s="21"/>
      <c r="E23" s="2"/>
      <c r="F23" s="2"/>
      <c r="G23" s="21"/>
      <c r="H23" s="2"/>
      <c r="I23" s="2"/>
      <c r="J23" s="21"/>
      <c r="K23" s="22"/>
      <c r="L23" s="22"/>
    </row>
    <row r="24" spans="1:12">
      <c r="A24" s="31" t="s">
        <v>45</v>
      </c>
      <c r="B24" s="2">
        <v>5000000</v>
      </c>
      <c r="C24" s="2">
        <v>1000000</v>
      </c>
      <c r="D24" s="21">
        <f>+B24+C24</f>
        <v>6000000</v>
      </c>
      <c r="E24" s="2"/>
      <c r="F24" s="2"/>
      <c r="G24" s="21">
        <f>+E24+F24</f>
        <v>0</v>
      </c>
      <c r="H24" s="2"/>
      <c r="I24" s="2"/>
      <c r="J24" s="21">
        <f>+H24+I24</f>
        <v>0</v>
      </c>
      <c r="K24" s="20">
        <f>+(G24/D24)*100</f>
        <v>0</v>
      </c>
      <c r="L24" s="20">
        <f>+(J24/D24)*100</f>
        <v>0</v>
      </c>
    </row>
    <row r="25" spans="1:12">
      <c r="A25" s="31" t="s">
        <v>46</v>
      </c>
      <c r="B25" s="2"/>
      <c r="C25" s="2"/>
      <c r="D25" s="21"/>
      <c r="E25" s="2"/>
      <c r="F25" s="2"/>
      <c r="G25" s="21"/>
      <c r="H25" s="2"/>
      <c r="I25" s="2"/>
      <c r="J25" s="21"/>
      <c r="K25" s="22"/>
      <c r="L25" s="22"/>
    </row>
    <row r="26" spans="1:12">
      <c r="A26" s="31"/>
      <c r="B26" s="2"/>
      <c r="C26" s="2"/>
      <c r="D26" s="21"/>
      <c r="E26" s="2"/>
      <c r="F26" s="2"/>
      <c r="G26" s="21"/>
      <c r="H26" s="2"/>
      <c r="I26" s="2"/>
      <c r="J26" s="21"/>
      <c r="K26" s="22"/>
      <c r="L26" s="22"/>
    </row>
    <row r="27" spans="1:12">
      <c r="A27" s="31" t="s">
        <v>23</v>
      </c>
      <c r="B27" s="2">
        <v>30000</v>
      </c>
      <c r="C27" s="2"/>
      <c r="D27" s="21">
        <f>+B27+C27</f>
        <v>30000</v>
      </c>
      <c r="E27" s="2"/>
      <c r="F27" s="2"/>
      <c r="G27" s="21">
        <f>+E27+F27</f>
        <v>0</v>
      </c>
      <c r="H27" s="2"/>
      <c r="I27" s="2"/>
      <c r="J27" s="21">
        <f>+H27+I27</f>
        <v>0</v>
      </c>
      <c r="K27" s="20">
        <f>+(G27/D27)*100</f>
        <v>0</v>
      </c>
      <c r="L27" s="20">
        <f>+(J27/D27)*100</f>
        <v>0</v>
      </c>
    </row>
    <row r="28" spans="1:12">
      <c r="A28" s="31" t="s">
        <v>47</v>
      </c>
      <c r="B28" s="2"/>
      <c r="C28" s="2"/>
      <c r="D28" s="21"/>
      <c r="E28" s="2"/>
      <c r="F28" s="2"/>
      <c r="G28" s="21"/>
      <c r="H28" s="2"/>
      <c r="I28" s="2"/>
      <c r="J28" s="21"/>
      <c r="K28" s="22"/>
      <c r="L28" s="22"/>
    </row>
    <row r="29" spans="1:12">
      <c r="A29" s="31"/>
      <c r="B29" s="2"/>
      <c r="C29" s="2"/>
      <c r="D29" s="21"/>
      <c r="E29" s="2"/>
      <c r="F29" s="2"/>
      <c r="G29" s="21"/>
      <c r="H29" s="2"/>
      <c r="I29" s="2"/>
      <c r="J29" s="21"/>
      <c r="K29" s="22"/>
      <c r="L29" s="22"/>
    </row>
    <row r="30" spans="1:12">
      <c r="A30" s="35" t="s">
        <v>24</v>
      </c>
      <c r="B30" s="2">
        <f>SUM(B10:B28)</f>
        <v>9030000</v>
      </c>
      <c r="C30" s="2">
        <f t="shared" ref="C30:J30" si="0">SUM(C10:C28)</f>
        <v>10638800</v>
      </c>
      <c r="D30" s="21">
        <f t="shared" si="0"/>
        <v>19668800</v>
      </c>
      <c r="E30" s="2">
        <f t="shared" si="0"/>
        <v>209110</v>
      </c>
      <c r="F30" s="2">
        <f t="shared" si="0"/>
        <v>1360587</v>
      </c>
      <c r="G30" s="21">
        <f t="shared" si="0"/>
        <v>1569697</v>
      </c>
      <c r="H30" s="2">
        <f t="shared" si="0"/>
        <v>131901</v>
      </c>
      <c r="I30" s="2">
        <f t="shared" si="0"/>
        <v>1180922</v>
      </c>
      <c r="J30" s="21">
        <f t="shared" si="0"/>
        <v>1312823</v>
      </c>
      <c r="K30" s="20">
        <f>+(G30/D30)*100</f>
        <v>7.9806444724640029</v>
      </c>
      <c r="L30" s="20">
        <f>+(J30/D30)*100</f>
        <v>6.6746471569185717</v>
      </c>
    </row>
    <row r="31" spans="1:12">
      <c r="A31" s="35"/>
      <c r="B31" s="2"/>
      <c r="C31" s="2"/>
      <c r="D31" s="21"/>
      <c r="E31" s="2"/>
      <c r="F31" s="2"/>
      <c r="G31" s="21"/>
      <c r="H31" s="2"/>
      <c r="I31" s="2"/>
      <c r="J31" s="21"/>
      <c r="K31" s="22"/>
      <c r="L31" s="22"/>
    </row>
    <row r="32" spans="1:12">
      <c r="A32" s="36" t="s">
        <v>25</v>
      </c>
      <c r="B32" s="2">
        <f>42695524-326800</f>
        <v>42368724</v>
      </c>
      <c r="C32" s="2">
        <f>2817288-241100</f>
        <v>2576188</v>
      </c>
      <c r="D32" s="21">
        <f>+B32+C32</f>
        <v>44944912</v>
      </c>
      <c r="E32" s="2">
        <v>10437096</v>
      </c>
      <c r="F32" s="2">
        <v>438235</v>
      </c>
      <c r="G32" s="21">
        <f>+E32+F32</f>
        <v>10875331</v>
      </c>
      <c r="H32" s="2">
        <v>9944855</v>
      </c>
      <c r="I32" s="2">
        <v>313878</v>
      </c>
      <c r="J32" s="21">
        <f>+H32+I32</f>
        <v>10258733</v>
      </c>
      <c r="K32" s="20">
        <f>+(G32/D32)*100</f>
        <v>24.197023680900742</v>
      </c>
      <c r="L32" s="20">
        <f>+(J32/D32)*100</f>
        <v>22.825126457028105</v>
      </c>
    </row>
    <row r="33" spans="1:13">
      <c r="A33" s="35"/>
      <c r="B33" s="2"/>
      <c r="C33" s="2"/>
      <c r="D33" s="21"/>
      <c r="E33" s="2"/>
      <c r="F33" s="2"/>
      <c r="G33" s="21"/>
      <c r="H33" s="2"/>
      <c r="I33" s="2"/>
      <c r="J33" s="21"/>
      <c r="K33" s="22"/>
      <c r="L33" s="22"/>
    </row>
    <row r="34" spans="1:13">
      <c r="A34" s="36" t="s">
        <v>29</v>
      </c>
      <c r="B34" s="2">
        <v>10988628</v>
      </c>
      <c r="C34" s="2"/>
      <c r="D34" s="21">
        <f>+B34+C34</f>
        <v>10988628</v>
      </c>
      <c r="E34" s="2">
        <v>5063769</v>
      </c>
      <c r="F34" s="2"/>
      <c r="G34" s="21">
        <f>+E34+F34</f>
        <v>5063769</v>
      </c>
      <c r="H34" s="2">
        <v>5063769</v>
      </c>
      <c r="I34" s="2"/>
      <c r="J34" s="21">
        <f>+H34+I34</f>
        <v>5063769</v>
      </c>
      <c r="K34" s="20">
        <f>+(G34/D34)*100</f>
        <v>46.081903946516348</v>
      </c>
      <c r="L34" s="20">
        <f>+(J34/D34)*100</f>
        <v>46.081903946516348</v>
      </c>
    </row>
    <row r="35" spans="1:13">
      <c r="A35" s="37"/>
      <c r="B35" s="23"/>
      <c r="C35" s="23"/>
      <c r="D35" s="44"/>
      <c r="E35" s="23"/>
      <c r="F35" s="23"/>
      <c r="G35" s="44"/>
      <c r="H35" s="23"/>
      <c r="I35" s="23"/>
      <c r="J35" s="44"/>
      <c r="K35" s="24"/>
      <c r="L35" s="24"/>
    </row>
    <row r="36" spans="1:13">
      <c r="A36" s="38"/>
      <c r="B36" s="25"/>
      <c r="C36" s="25"/>
      <c r="D36" s="45"/>
      <c r="E36" s="25"/>
      <c r="F36" s="25"/>
      <c r="G36" s="45"/>
      <c r="H36" s="25"/>
      <c r="I36" s="25"/>
      <c r="J36" s="45"/>
      <c r="K36" s="26"/>
      <c r="L36" s="26"/>
      <c r="M36" s="5"/>
    </row>
    <row r="37" spans="1:13">
      <c r="A37" s="39" t="s">
        <v>30</v>
      </c>
      <c r="B37" s="2">
        <f>SUM(B30:B34)</f>
        <v>62387352</v>
      </c>
      <c r="C37" s="2">
        <f t="shared" ref="C37:J37" si="1">SUM(C30:C34)</f>
        <v>13214988</v>
      </c>
      <c r="D37" s="21">
        <f t="shared" si="1"/>
        <v>75602340</v>
      </c>
      <c r="E37" s="2">
        <f t="shared" si="1"/>
        <v>15709975</v>
      </c>
      <c r="F37" s="2">
        <f t="shared" si="1"/>
        <v>1798822</v>
      </c>
      <c r="G37" s="21">
        <f t="shared" si="1"/>
        <v>17508797</v>
      </c>
      <c r="H37" s="2">
        <f t="shared" si="1"/>
        <v>15140525</v>
      </c>
      <c r="I37" s="2">
        <f t="shared" si="1"/>
        <v>1494800</v>
      </c>
      <c r="J37" s="21">
        <f t="shared" si="1"/>
        <v>16635325</v>
      </c>
      <c r="K37" s="20">
        <f>+(G37/D37)*100</f>
        <v>23.159067563252673</v>
      </c>
      <c r="L37" s="20">
        <f>+(J37/D37)*100</f>
        <v>22.003717080714697</v>
      </c>
      <c r="M37" s="5"/>
    </row>
    <row r="38" spans="1:13">
      <c r="A38" s="37"/>
      <c r="B38" s="23"/>
      <c r="C38" s="23"/>
      <c r="D38" s="44"/>
      <c r="E38" s="23"/>
      <c r="F38" s="23"/>
      <c r="G38" s="44"/>
      <c r="H38" s="23"/>
      <c r="I38" s="23"/>
      <c r="J38" s="44"/>
      <c r="K38" s="24"/>
      <c r="L38" s="24"/>
      <c r="M38" s="5"/>
    </row>
    <row r="39" spans="1:13">
      <c r="A39" s="5" t="s">
        <v>48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5"/>
    </row>
    <row r="40" spans="1:13">
      <c r="A40" s="46" t="s">
        <v>58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5"/>
    </row>
    <row r="41" spans="1:13">
      <c r="A41" s="3" t="s">
        <v>59</v>
      </c>
      <c r="B41" s="2"/>
      <c r="C41" s="2"/>
      <c r="D41" s="2"/>
      <c r="E41" s="2"/>
      <c r="F41" s="2"/>
      <c r="G41" s="2"/>
      <c r="H41" s="2"/>
      <c r="I41" s="2"/>
      <c r="J41" s="2"/>
      <c r="K41" s="4" t="s">
        <v>51</v>
      </c>
      <c r="L41" s="2"/>
    </row>
    <row r="42" spans="1:13">
      <c r="A42" s="3" t="s">
        <v>60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phoneticPr fontId="10" type="noConversion"/>
  <printOptions horizontalCentered="1" verticalCentered="1"/>
  <pageMargins left="0.31496062992125984" right="0.82677165354330717" top="0.23622047244094491" bottom="0.51181102362204722" header="0.23622047244094491" footer="0.51181102362204722"/>
  <pageSetup scale="7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3"/>
  <sheetViews>
    <sheetView zoomScale="75" workbookViewId="0">
      <selection activeCell="A17" sqref="A17"/>
    </sheetView>
  </sheetViews>
  <sheetFormatPr baseColWidth="10" defaultRowHeight="12.75"/>
  <cols>
    <col min="1" max="1" width="49.425781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6" t="s">
        <v>61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6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>
      <c r="A5" s="27"/>
      <c r="B5" s="10" t="s">
        <v>2</v>
      </c>
      <c r="C5" s="11"/>
      <c r="D5" s="40"/>
      <c r="E5" s="10" t="s">
        <v>32</v>
      </c>
      <c r="F5" s="11"/>
      <c r="G5" s="40"/>
      <c r="H5" s="10" t="s">
        <v>33</v>
      </c>
      <c r="I5" s="11"/>
      <c r="J5" s="40"/>
      <c r="K5" s="12" t="s">
        <v>5</v>
      </c>
      <c r="L5" s="12" t="s">
        <v>5</v>
      </c>
    </row>
    <row r="6" spans="1:12">
      <c r="A6" s="28" t="s">
        <v>6</v>
      </c>
      <c r="B6" s="7" t="s">
        <v>34</v>
      </c>
      <c r="C6" s="8" t="s">
        <v>9</v>
      </c>
      <c r="D6" s="41" t="s">
        <v>10</v>
      </c>
      <c r="E6" s="7" t="s">
        <v>34</v>
      </c>
      <c r="F6" s="8" t="s">
        <v>9</v>
      </c>
      <c r="G6" s="41" t="s">
        <v>10</v>
      </c>
      <c r="H6" s="7" t="s">
        <v>34</v>
      </c>
      <c r="I6" s="8" t="s">
        <v>9</v>
      </c>
      <c r="J6" s="41" t="s">
        <v>10</v>
      </c>
      <c r="K6" s="14" t="s">
        <v>35</v>
      </c>
      <c r="L6" s="13" t="s">
        <v>36</v>
      </c>
    </row>
    <row r="7" spans="1:12">
      <c r="A7" s="29"/>
      <c r="B7" s="8" t="s">
        <v>12</v>
      </c>
      <c r="C7" s="8" t="s">
        <v>13</v>
      </c>
      <c r="D7" s="42"/>
      <c r="E7" s="8" t="s">
        <v>12</v>
      </c>
      <c r="F7" s="8" t="s">
        <v>13</v>
      </c>
      <c r="G7" s="42"/>
      <c r="H7" s="8" t="s">
        <v>12</v>
      </c>
      <c r="I7" s="8" t="s">
        <v>13</v>
      </c>
      <c r="J7" s="42"/>
      <c r="K7" s="13" t="s">
        <v>38</v>
      </c>
      <c r="L7" s="14" t="s">
        <v>4</v>
      </c>
    </row>
    <row r="8" spans="1:12">
      <c r="A8" s="30"/>
      <c r="B8" s="15"/>
      <c r="C8" s="16"/>
      <c r="D8" s="43"/>
      <c r="E8" s="15"/>
      <c r="F8" s="16"/>
      <c r="G8" s="43"/>
      <c r="H8" s="15"/>
      <c r="I8" s="16"/>
      <c r="J8" s="43"/>
      <c r="K8" s="43"/>
      <c r="L8" s="17" t="s">
        <v>40</v>
      </c>
    </row>
    <row r="9" spans="1:12">
      <c r="A9" s="27"/>
      <c r="B9" s="18"/>
      <c r="C9" s="18"/>
      <c r="D9" s="19"/>
      <c r="E9" s="18"/>
      <c r="F9" s="18"/>
      <c r="G9" s="19"/>
      <c r="H9" s="18"/>
      <c r="I9" s="18"/>
      <c r="J9" s="19"/>
      <c r="K9" s="19"/>
      <c r="L9" s="19"/>
    </row>
    <row r="10" spans="1:12">
      <c r="A10" s="31" t="s">
        <v>14</v>
      </c>
      <c r="B10" s="2"/>
      <c r="C10" s="2">
        <v>400000</v>
      </c>
      <c r="D10" s="21">
        <f>+C10+B10</f>
        <v>400000</v>
      </c>
      <c r="E10" s="2"/>
      <c r="F10" s="2">
        <v>62461</v>
      </c>
      <c r="G10" s="21">
        <f>+F10+E10</f>
        <v>62461</v>
      </c>
      <c r="H10" s="2"/>
      <c r="I10" s="2">
        <v>51422</v>
      </c>
      <c r="J10" s="21">
        <f>+I10+H10</f>
        <v>51422</v>
      </c>
      <c r="K10" s="20">
        <f>+(G10/D10)*100</f>
        <v>15.61525</v>
      </c>
      <c r="L10" s="20">
        <f>+(J10/D10)*100</f>
        <v>12.855500000000001</v>
      </c>
    </row>
    <row r="11" spans="1:12">
      <c r="A11" s="31"/>
      <c r="B11" s="2"/>
      <c r="C11" s="2"/>
      <c r="D11" s="21"/>
      <c r="E11" s="2"/>
      <c r="F11" s="2"/>
      <c r="G11" s="21"/>
      <c r="H11" s="2"/>
      <c r="I11" s="2"/>
      <c r="J11" s="21"/>
      <c r="K11" s="22"/>
      <c r="L11" s="22"/>
    </row>
    <row r="12" spans="1:12">
      <c r="A12" s="32" t="s">
        <v>41</v>
      </c>
      <c r="B12" s="2"/>
      <c r="C12" s="2">
        <v>400000</v>
      </c>
      <c r="D12" s="21">
        <f>+B12+C12</f>
        <v>400000</v>
      </c>
      <c r="E12" s="2"/>
      <c r="F12" s="2">
        <v>211176</v>
      </c>
      <c r="G12" s="21">
        <f>+E12+F12</f>
        <v>211176</v>
      </c>
      <c r="H12" s="2"/>
      <c r="I12" s="2">
        <v>195231</v>
      </c>
      <c r="J12" s="21">
        <f>+H12+I12</f>
        <v>195231</v>
      </c>
      <c r="K12" s="20">
        <f>+(G12/D12)*100</f>
        <v>52.793999999999997</v>
      </c>
      <c r="L12" s="20">
        <f>+(J12/D12)*100</f>
        <v>48.807749999999999</v>
      </c>
    </row>
    <row r="13" spans="1:12">
      <c r="A13" s="31"/>
      <c r="B13" s="2"/>
      <c r="C13" s="2"/>
      <c r="D13" s="21"/>
      <c r="E13" s="2"/>
      <c r="F13" s="2"/>
      <c r="G13" s="21"/>
      <c r="H13" s="2"/>
      <c r="I13" s="2"/>
      <c r="J13" s="21"/>
      <c r="K13" s="22"/>
      <c r="L13" s="22"/>
    </row>
    <row r="14" spans="1:12">
      <c r="A14" s="31" t="s">
        <v>15</v>
      </c>
      <c r="B14" s="2">
        <v>2000000</v>
      </c>
      <c r="C14" s="2">
        <v>1388800</v>
      </c>
      <c r="D14" s="21">
        <f>+B14+C14</f>
        <v>3388800</v>
      </c>
      <c r="E14" s="2">
        <v>580697</v>
      </c>
      <c r="F14" s="2">
        <v>497894</v>
      </c>
      <c r="G14" s="21">
        <f>+E14+F14</f>
        <v>1078591</v>
      </c>
      <c r="H14" s="2">
        <v>336016</v>
      </c>
      <c r="I14" s="2">
        <v>390896</v>
      </c>
      <c r="J14" s="21">
        <f>+H14+I14</f>
        <v>726912</v>
      </c>
      <c r="K14" s="20">
        <f>+(G14/D14)*100</f>
        <v>31.828110245514633</v>
      </c>
      <c r="L14" s="20">
        <f>+(J14/D14)*100</f>
        <v>21.450424929178471</v>
      </c>
    </row>
    <row r="15" spans="1:12">
      <c r="A15" s="31" t="s">
        <v>42</v>
      </c>
      <c r="B15" s="2"/>
      <c r="C15" s="2"/>
      <c r="D15" s="21"/>
      <c r="E15" s="2"/>
      <c r="F15" s="2"/>
      <c r="G15" s="21"/>
      <c r="H15" s="2"/>
      <c r="I15" s="2"/>
      <c r="J15" s="21"/>
      <c r="K15" s="22"/>
      <c r="L15" s="22"/>
    </row>
    <row r="16" spans="1:12">
      <c r="A16" s="31" t="s">
        <v>43</v>
      </c>
      <c r="B16" s="2"/>
      <c r="C16" s="2"/>
      <c r="D16" s="21"/>
      <c r="E16" s="2"/>
      <c r="F16" s="2"/>
      <c r="G16" s="21"/>
      <c r="H16" s="2"/>
      <c r="I16" s="2"/>
      <c r="J16" s="21"/>
      <c r="K16" s="22"/>
      <c r="L16" s="22"/>
    </row>
    <row r="17" spans="1:12">
      <c r="A17" s="31"/>
      <c r="B17" s="2"/>
      <c r="C17" s="2"/>
      <c r="D17" s="21"/>
      <c r="E17" s="2"/>
      <c r="F17" s="2"/>
      <c r="G17" s="21"/>
      <c r="H17" s="2"/>
      <c r="I17" s="2"/>
      <c r="J17" s="21"/>
      <c r="K17" s="22"/>
      <c r="L17" s="22"/>
    </row>
    <row r="18" spans="1:12">
      <c r="A18" s="31" t="s">
        <v>18</v>
      </c>
      <c r="B18" s="2"/>
      <c r="C18" s="2"/>
      <c r="D18" s="21"/>
      <c r="E18" s="2"/>
      <c r="F18" s="2"/>
      <c r="G18" s="21"/>
      <c r="H18" s="2"/>
      <c r="I18" s="2"/>
      <c r="J18" s="21"/>
      <c r="K18" s="22"/>
      <c r="L18" s="22"/>
    </row>
    <row r="19" spans="1:12">
      <c r="A19" s="33" t="s">
        <v>19</v>
      </c>
      <c r="B19" s="2"/>
      <c r="C19" s="2">
        <v>5200000</v>
      </c>
      <c r="D19" s="21">
        <f>+B19+C19</f>
        <v>5200000</v>
      </c>
      <c r="E19" s="2"/>
      <c r="F19" s="2">
        <v>2291258</v>
      </c>
      <c r="G19" s="21">
        <f>+E19+F19</f>
        <v>2291258</v>
      </c>
      <c r="H19" s="2"/>
      <c r="I19" s="2">
        <v>2038150</v>
      </c>
      <c r="J19" s="21">
        <f>+H19+I19</f>
        <v>2038150</v>
      </c>
      <c r="K19" s="20">
        <f>+(G19/D19)*100</f>
        <v>44.06265384615385</v>
      </c>
      <c r="L19" s="20">
        <f>+(J19/D19)*100</f>
        <v>39.195192307692309</v>
      </c>
    </row>
    <row r="20" spans="1:12">
      <c r="A20" s="34"/>
      <c r="B20" s="2"/>
      <c r="C20" s="2"/>
      <c r="D20" s="21"/>
      <c r="E20" s="2"/>
      <c r="F20" s="2"/>
      <c r="G20" s="21"/>
      <c r="H20" s="2"/>
      <c r="I20" s="2"/>
      <c r="J20" s="21"/>
      <c r="K20" s="22"/>
      <c r="L20" s="22"/>
    </row>
    <row r="21" spans="1:12">
      <c r="A21" s="31" t="s">
        <v>20</v>
      </c>
      <c r="B21" s="2"/>
      <c r="C21" s="2"/>
      <c r="D21" s="21"/>
      <c r="E21" s="2"/>
      <c r="F21" s="2"/>
      <c r="G21" s="21"/>
      <c r="H21" s="2"/>
      <c r="I21" s="2"/>
      <c r="J21" s="21"/>
      <c r="K21" s="22"/>
      <c r="L21" s="22"/>
    </row>
    <row r="22" spans="1:12">
      <c r="A22" s="31" t="s">
        <v>44</v>
      </c>
      <c r="B22" s="2">
        <v>2000000</v>
      </c>
      <c r="C22" s="2">
        <v>2250000</v>
      </c>
      <c r="D22" s="21">
        <f>+B22+C22</f>
        <v>4250000</v>
      </c>
      <c r="E22" s="2">
        <v>0</v>
      </c>
      <c r="F22" s="2">
        <v>864305</v>
      </c>
      <c r="G22" s="21">
        <f>+E22+F22</f>
        <v>864305</v>
      </c>
      <c r="H22" s="2">
        <v>0</v>
      </c>
      <c r="I22" s="2">
        <v>813220</v>
      </c>
      <c r="J22" s="21">
        <f>+H22+I22</f>
        <v>813220</v>
      </c>
      <c r="K22" s="20">
        <f>+(G22/D22)*100</f>
        <v>20.336588235294116</v>
      </c>
      <c r="L22" s="20">
        <f>+(J22/D22)*100</f>
        <v>19.134588235294117</v>
      </c>
    </row>
    <row r="23" spans="1:12">
      <c r="A23" s="31"/>
      <c r="B23" s="2"/>
      <c r="C23" s="2"/>
      <c r="D23" s="21"/>
      <c r="E23" s="2"/>
      <c r="F23" s="2"/>
      <c r="G23" s="21"/>
      <c r="H23" s="2"/>
      <c r="I23" s="2"/>
      <c r="J23" s="21"/>
      <c r="K23" s="22"/>
      <c r="L23" s="22"/>
    </row>
    <row r="24" spans="1:12">
      <c r="A24" s="31" t="s">
        <v>45</v>
      </c>
      <c r="B24" s="2">
        <v>5000000</v>
      </c>
      <c r="C24" s="2">
        <v>1000000</v>
      </c>
      <c r="D24" s="21">
        <f>+B24+C24</f>
        <v>6000000</v>
      </c>
      <c r="E24" s="2">
        <v>0</v>
      </c>
      <c r="F24" s="2"/>
      <c r="G24" s="21">
        <f>+E24+F24</f>
        <v>0</v>
      </c>
      <c r="H24" s="2">
        <v>0</v>
      </c>
      <c r="I24" s="2"/>
      <c r="J24" s="21">
        <f>+H24+I24</f>
        <v>0</v>
      </c>
      <c r="K24" s="20">
        <f>+(G24/D24)*100</f>
        <v>0</v>
      </c>
      <c r="L24" s="20">
        <f>+(J24/D24)*100</f>
        <v>0</v>
      </c>
    </row>
    <row r="25" spans="1:12">
      <c r="A25" s="31" t="s">
        <v>46</v>
      </c>
      <c r="B25" s="2"/>
      <c r="C25" s="2"/>
      <c r="D25" s="21"/>
      <c r="E25" s="2"/>
      <c r="F25" s="2"/>
      <c r="G25" s="21"/>
      <c r="H25" s="2"/>
      <c r="I25" s="2"/>
      <c r="J25" s="21"/>
      <c r="K25" s="22"/>
      <c r="L25" s="22"/>
    </row>
    <row r="26" spans="1:12">
      <c r="A26" s="31"/>
      <c r="B26" s="2"/>
      <c r="C26" s="2"/>
      <c r="D26" s="21"/>
      <c r="E26" s="2"/>
      <c r="F26" s="2"/>
      <c r="G26" s="21"/>
      <c r="H26" s="2"/>
      <c r="I26" s="2"/>
      <c r="J26" s="21"/>
      <c r="K26" s="22"/>
      <c r="L26" s="22"/>
    </row>
    <row r="27" spans="1:12">
      <c r="A27" s="31" t="s">
        <v>23</v>
      </c>
      <c r="B27" s="2">
        <v>30000</v>
      </c>
      <c r="C27" s="2"/>
      <c r="D27" s="21">
        <f>+B27+C27</f>
        <v>30000</v>
      </c>
      <c r="E27" s="2">
        <v>0</v>
      </c>
      <c r="F27" s="2"/>
      <c r="G27" s="21">
        <f>+E27+F27</f>
        <v>0</v>
      </c>
      <c r="H27" s="2">
        <v>0</v>
      </c>
      <c r="I27" s="2"/>
      <c r="J27" s="21">
        <f>+H27+I27</f>
        <v>0</v>
      </c>
      <c r="K27" s="20">
        <f>+(G27/D27)*100</f>
        <v>0</v>
      </c>
      <c r="L27" s="20">
        <f>+(J27/D27)*100</f>
        <v>0</v>
      </c>
    </row>
    <row r="28" spans="1:12">
      <c r="A28" s="31" t="s">
        <v>47</v>
      </c>
      <c r="B28" s="2"/>
      <c r="C28" s="2"/>
      <c r="D28" s="21"/>
      <c r="E28" s="2"/>
      <c r="F28" s="2"/>
      <c r="G28" s="21"/>
      <c r="H28" s="2"/>
      <c r="I28" s="2"/>
      <c r="J28" s="21"/>
      <c r="K28" s="22"/>
      <c r="L28" s="22"/>
    </row>
    <row r="29" spans="1:12">
      <c r="A29" s="31"/>
      <c r="B29" s="2"/>
      <c r="C29" s="2"/>
      <c r="D29" s="21"/>
      <c r="E29" s="2"/>
      <c r="F29" s="2"/>
      <c r="G29" s="21"/>
      <c r="H29" s="2"/>
      <c r="I29" s="2"/>
      <c r="J29" s="21"/>
      <c r="K29" s="22"/>
      <c r="L29" s="22"/>
    </row>
    <row r="30" spans="1:12">
      <c r="A30" s="35" t="s">
        <v>24</v>
      </c>
      <c r="B30" s="2">
        <f>SUM(B10:B28)</f>
        <v>9030000</v>
      </c>
      <c r="C30" s="2">
        <f t="shared" ref="C30:J30" si="0">SUM(C10:C28)</f>
        <v>10638800</v>
      </c>
      <c r="D30" s="21">
        <f t="shared" si="0"/>
        <v>19668800</v>
      </c>
      <c r="E30" s="2">
        <f t="shared" si="0"/>
        <v>580697</v>
      </c>
      <c r="F30" s="2">
        <f t="shared" si="0"/>
        <v>3927094</v>
      </c>
      <c r="G30" s="21">
        <f t="shared" si="0"/>
        <v>4507791</v>
      </c>
      <c r="H30" s="2">
        <f t="shared" si="0"/>
        <v>336016</v>
      </c>
      <c r="I30" s="2">
        <f t="shared" si="0"/>
        <v>3488919</v>
      </c>
      <c r="J30" s="21">
        <f t="shared" si="0"/>
        <v>3824935</v>
      </c>
      <c r="K30" s="20">
        <f>+(G30/D30)*100</f>
        <v>22.918485113479214</v>
      </c>
      <c r="L30" s="20">
        <f>+(J30/D30)*100</f>
        <v>19.446712559993493</v>
      </c>
    </row>
    <row r="31" spans="1:12">
      <c r="A31" s="35"/>
      <c r="B31" s="2"/>
      <c r="C31" s="2"/>
      <c r="D31" s="21"/>
      <c r="E31" s="2"/>
      <c r="F31" s="2"/>
      <c r="G31" s="21"/>
      <c r="H31" s="2"/>
      <c r="I31" s="2"/>
      <c r="J31" s="21"/>
      <c r="K31" s="22"/>
      <c r="L31" s="22"/>
    </row>
    <row r="32" spans="1:12">
      <c r="A32" s="36" t="s">
        <v>25</v>
      </c>
      <c r="B32" s="2">
        <f>42695524-326800</f>
        <v>42368724</v>
      </c>
      <c r="C32" s="2">
        <f>2817288-241100</f>
        <v>2576188</v>
      </c>
      <c r="D32" s="21">
        <f>+B32+C32</f>
        <v>44944912</v>
      </c>
      <c r="E32" s="2">
        <v>20857586</v>
      </c>
      <c r="F32" s="2">
        <v>796678</v>
      </c>
      <c r="G32" s="21">
        <f>+E32+F32</f>
        <v>21654264</v>
      </c>
      <c r="H32" s="2">
        <v>19367570</v>
      </c>
      <c r="I32" s="2">
        <v>750893</v>
      </c>
      <c r="J32" s="21">
        <f>+H32+I32</f>
        <v>20118463</v>
      </c>
      <c r="K32" s="20">
        <f>+(G32/D32)*100</f>
        <v>48.179567021957901</v>
      </c>
      <c r="L32" s="20">
        <f>+(J32/D32)*100</f>
        <v>44.762492804524797</v>
      </c>
    </row>
    <row r="33" spans="1:13">
      <c r="A33" s="35"/>
      <c r="B33" s="2"/>
      <c r="C33" s="2"/>
      <c r="D33" s="21"/>
      <c r="E33" s="2"/>
      <c r="F33" s="2"/>
      <c r="G33" s="21"/>
      <c r="H33" s="2"/>
      <c r="I33" s="2"/>
      <c r="J33" s="21"/>
      <c r="K33" s="22"/>
      <c r="L33" s="22"/>
    </row>
    <row r="34" spans="1:13">
      <c r="A34" s="36" t="s">
        <v>29</v>
      </c>
      <c r="B34" s="2">
        <v>10988628</v>
      </c>
      <c r="C34" s="2"/>
      <c r="D34" s="21">
        <f>+B34+C34</f>
        <v>10988628</v>
      </c>
      <c r="E34" s="2">
        <v>5159643</v>
      </c>
      <c r="F34" s="2"/>
      <c r="G34" s="21">
        <f>+E34+F34</f>
        <v>5159643</v>
      </c>
      <c r="H34" s="2">
        <v>5159643</v>
      </c>
      <c r="I34" s="2"/>
      <c r="J34" s="21">
        <f>+H34+I34</f>
        <v>5159643</v>
      </c>
      <c r="K34" s="20">
        <f>+(G34/D34)*100</f>
        <v>46.954387754322013</v>
      </c>
      <c r="L34" s="20">
        <f>+(J34/D34)*100</f>
        <v>46.954387754322013</v>
      </c>
    </row>
    <row r="35" spans="1:13">
      <c r="A35" s="37"/>
      <c r="B35" s="23"/>
      <c r="C35" s="23"/>
      <c r="D35" s="44"/>
      <c r="E35" s="23"/>
      <c r="F35" s="23"/>
      <c r="G35" s="44"/>
      <c r="H35" s="23"/>
      <c r="I35" s="23"/>
      <c r="J35" s="44"/>
      <c r="K35" s="24"/>
      <c r="L35" s="24"/>
    </row>
    <row r="36" spans="1:13">
      <c r="A36" s="38"/>
      <c r="B36" s="25"/>
      <c r="C36" s="25"/>
      <c r="D36" s="45"/>
      <c r="E36" s="25"/>
      <c r="F36" s="25"/>
      <c r="G36" s="45"/>
      <c r="H36" s="25"/>
      <c r="I36" s="25"/>
      <c r="J36" s="45"/>
      <c r="K36" s="26"/>
      <c r="L36" s="26"/>
      <c r="M36" s="5"/>
    </row>
    <row r="37" spans="1:13">
      <c r="A37" s="39" t="s">
        <v>30</v>
      </c>
      <c r="B37" s="2">
        <f>SUM(B30:B34)</f>
        <v>62387352</v>
      </c>
      <c r="C37" s="2">
        <f>+C30+C32+C34</f>
        <v>13214988</v>
      </c>
      <c r="D37" s="21">
        <f t="shared" ref="D37:J37" si="1">SUM(D30:D34)</f>
        <v>75602340</v>
      </c>
      <c r="E37" s="2">
        <f t="shared" si="1"/>
        <v>26597926</v>
      </c>
      <c r="F37" s="2">
        <f t="shared" si="1"/>
        <v>4723772</v>
      </c>
      <c r="G37" s="21">
        <f t="shared" si="1"/>
        <v>31321698</v>
      </c>
      <c r="H37" s="2">
        <f t="shared" si="1"/>
        <v>24863229</v>
      </c>
      <c r="I37" s="2">
        <f t="shared" si="1"/>
        <v>4239812</v>
      </c>
      <c r="J37" s="21">
        <f t="shared" si="1"/>
        <v>29103041</v>
      </c>
      <c r="K37" s="20">
        <f>+(G37/D37)*100</f>
        <v>41.429535117563823</v>
      </c>
      <c r="L37" s="20">
        <f>+(J37/D37)*100</f>
        <v>38.494894470197615</v>
      </c>
      <c r="M37" s="5"/>
    </row>
    <row r="38" spans="1:13">
      <c r="A38" s="37"/>
      <c r="B38" s="23"/>
      <c r="C38" s="23"/>
      <c r="D38" s="44"/>
      <c r="E38" s="23"/>
      <c r="F38" s="23"/>
      <c r="G38" s="44"/>
      <c r="H38" s="23"/>
      <c r="I38" s="23"/>
      <c r="J38" s="44"/>
      <c r="K38" s="24"/>
      <c r="L38" s="24"/>
      <c r="M38" s="5"/>
    </row>
    <row r="39" spans="1:13">
      <c r="A39" s="5" t="s">
        <v>48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5"/>
    </row>
    <row r="40" spans="1:13">
      <c r="A40" s="46" t="s">
        <v>62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5"/>
    </row>
    <row r="41" spans="1:13">
      <c r="A41" s="3" t="s">
        <v>63</v>
      </c>
      <c r="B41" s="2"/>
      <c r="C41" s="2"/>
      <c r="D41" s="2"/>
      <c r="E41" s="2"/>
      <c r="F41" s="2"/>
      <c r="G41" s="2"/>
      <c r="H41" s="2"/>
      <c r="I41" s="2"/>
      <c r="J41" s="2"/>
      <c r="K41" s="4" t="s">
        <v>51</v>
      </c>
      <c r="L41" s="2"/>
    </row>
    <row r="42" spans="1:13">
      <c r="A42" s="3" t="s">
        <v>64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3">
      <c r="A43" t="s">
        <v>65</v>
      </c>
    </row>
  </sheetData>
  <phoneticPr fontId="10" type="noConversion"/>
  <printOptions horizontalCentered="1" verticalCentered="1"/>
  <pageMargins left="0.19685039370078741" right="0.19685039370078741" top="0.11811023622047245" bottom="0.19685039370078741" header="0.31496062992125984" footer="0.31496062992125984"/>
  <pageSetup scale="7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2"/>
  <sheetViews>
    <sheetView zoomScale="75" workbookViewId="0"/>
  </sheetViews>
  <sheetFormatPr baseColWidth="10" defaultRowHeight="12.75"/>
  <cols>
    <col min="1" max="1" width="49.7109375" customWidth="1"/>
    <col min="2" max="2" width="10.5703125" customWidth="1"/>
    <col min="3" max="4" width="10.7109375" customWidth="1"/>
    <col min="5" max="5" width="11.140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6" t="s">
        <v>66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6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>
      <c r="A5" s="27"/>
      <c r="B5" s="10" t="s">
        <v>2</v>
      </c>
      <c r="C5" s="11"/>
      <c r="D5" s="40"/>
      <c r="E5" s="10" t="s">
        <v>32</v>
      </c>
      <c r="F5" s="11"/>
      <c r="G5" s="40"/>
      <c r="H5" s="10" t="s">
        <v>33</v>
      </c>
      <c r="I5" s="11"/>
      <c r="J5" s="40"/>
      <c r="K5" s="12" t="s">
        <v>5</v>
      </c>
      <c r="L5" s="12" t="s">
        <v>5</v>
      </c>
    </row>
    <row r="6" spans="1:12">
      <c r="A6" s="28" t="s">
        <v>6</v>
      </c>
      <c r="B6" s="7" t="s">
        <v>34</v>
      </c>
      <c r="C6" s="8" t="s">
        <v>9</v>
      </c>
      <c r="D6" s="41" t="s">
        <v>10</v>
      </c>
      <c r="E6" s="7" t="s">
        <v>34</v>
      </c>
      <c r="F6" s="8" t="s">
        <v>9</v>
      </c>
      <c r="G6" s="41" t="s">
        <v>10</v>
      </c>
      <c r="H6" s="7" t="s">
        <v>34</v>
      </c>
      <c r="I6" s="8" t="s">
        <v>9</v>
      </c>
      <c r="J6" s="41" t="s">
        <v>10</v>
      </c>
      <c r="K6" s="14" t="s">
        <v>35</v>
      </c>
      <c r="L6" s="13" t="s">
        <v>36</v>
      </c>
    </row>
    <row r="7" spans="1:12">
      <c r="A7" s="29"/>
      <c r="B7" s="8" t="s">
        <v>12</v>
      </c>
      <c r="C7" s="8" t="s">
        <v>13</v>
      </c>
      <c r="D7" s="42"/>
      <c r="E7" s="8" t="s">
        <v>12</v>
      </c>
      <c r="F7" s="8" t="s">
        <v>13</v>
      </c>
      <c r="G7" s="42"/>
      <c r="H7" s="8" t="s">
        <v>12</v>
      </c>
      <c r="I7" s="8" t="s">
        <v>13</v>
      </c>
      <c r="J7" s="42"/>
      <c r="K7" s="13" t="s">
        <v>38</v>
      </c>
      <c r="L7" s="14" t="s">
        <v>4</v>
      </c>
    </row>
    <row r="8" spans="1:12">
      <c r="A8" s="30"/>
      <c r="B8" s="15"/>
      <c r="C8" s="16"/>
      <c r="D8" s="43"/>
      <c r="E8" s="15"/>
      <c r="F8" s="16"/>
      <c r="G8" s="43"/>
      <c r="H8" s="15"/>
      <c r="I8" s="16"/>
      <c r="J8" s="43"/>
      <c r="K8" s="43"/>
      <c r="L8" s="17" t="s">
        <v>40</v>
      </c>
    </row>
    <row r="9" spans="1:12">
      <c r="A9" s="27"/>
      <c r="B9" s="18"/>
      <c r="C9" s="18"/>
      <c r="D9" s="19"/>
      <c r="E9" s="18"/>
      <c r="F9" s="18"/>
      <c r="G9" s="19"/>
      <c r="H9" s="18"/>
      <c r="I9" s="18"/>
      <c r="J9" s="19"/>
      <c r="K9" s="19"/>
      <c r="L9" s="19"/>
    </row>
    <row r="10" spans="1:12">
      <c r="A10" s="31" t="s">
        <v>14</v>
      </c>
      <c r="B10" s="2"/>
      <c r="C10" s="2">
        <v>400000</v>
      </c>
      <c r="D10" s="21">
        <f>+C10+B10</f>
        <v>400000</v>
      </c>
      <c r="E10" s="2"/>
      <c r="F10" s="2">
        <v>50054</v>
      </c>
      <c r="G10" s="21">
        <f>+F10+E10</f>
        <v>50054</v>
      </c>
      <c r="H10" s="2"/>
      <c r="I10" s="2">
        <v>28814</v>
      </c>
      <c r="J10" s="21">
        <f>+I10+H10</f>
        <v>28814</v>
      </c>
      <c r="K10" s="20">
        <f>+(G10/D10)*100</f>
        <v>12.513500000000001</v>
      </c>
      <c r="L10" s="20">
        <f>+(J10/D10)*100</f>
        <v>7.2035</v>
      </c>
    </row>
    <row r="11" spans="1:12">
      <c r="A11" s="31"/>
      <c r="B11" s="2"/>
      <c r="C11" s="2"/>
      <c r="D11" s="21"/>
      <c r="E11" s="2"/>
      <c r="F11" s="2"/>
      <c r="G11" s="21"/>
      <c r="H11" s="2"/>
      <c r="I11" s="2"/>
      <c r="J11" s="21"/>
      <c r="K11" s="22"/>
      <c r="L11" s="22"/>
    </row>
    <row r="12" spans="1:12">
      <c r="A12" s="32" t="s">
        <v>41</v>
      </c>
      <c r="B12" s="2"/>
      <c r="C12" s="2">
        <v>400000</v>
      </c>
      <c r="D12" s="21">
        <f>+B12+C12</f>
        <v>400000</v>
      </c>
      <c r="E12" s="2"/>
      <c r="F12" s="2">
        <v>185473</v>
      </c>
      <c r="G12" s="21">
        <f>+E12+F12</f>
        <v>185473</v>
      </c>
      <c r="H12" s="2"/>
      <c r="I12" s="2">
        <v>173074</v>
      </c>
      <c r="J12" s="21">
        <f>+H12+I12</f>
        <v>173074</v>
      </c>
      <c r="K12" s="20">
        <f>+(G12/D12)*100</f>
        <v>46.368250000000003</v>
      </c>
      <c r="L12" s="20">
        <f>+(J12/D12)*100</f>
        <v>43.268499999999996</v>
      </c>
    </row>
    <row r="13" spans="1:12">
      <c r="A13" s="31"/>
      <c r="B13" s="2"/>
      <c r="C13" s="2"/>
      <c r="D13" s="21"/>
      <c r="E13" s="2"/>
      <c r="F13" s="2"/>
      <c r="G13" s="21"/>
      <c r="H13" s="2"/>
      <c r="I13" s="2"/>
      <c r="J13" s="21"/>
      <c r="K13" s="22"/>
      <c r="L13" s="22"/>
    </row>
    <row r="14" spans="1:12">
      <c r="A14" s="31" t="s">
        <v>15</v>
      </c>
      <c r="B14" s="2">
        <v>2000000</v>
      </c>
      <c r="C14" s="2">
        <v>1388800</v>
      </c>
      <c r="D14" s="21">
        <f>+B14+C14</f>
        <v>3388800</v>
      </c>
      <c r="E14" s="2">
        <v>445618</v>
      </c>
      <c r="F14" s="2">
        <v>386236</v>
      </c>
      <c r="G14" s="21">
        <f>+E14+F14</f>
        <v>831854</v>
      </c>
      <c r="H14" s="2">
        <v>272105</v>
      </c>
      <c r="I14" s="2">
        <v>292210</v>
      </c>
      <c r="J14" s="21">
        <f>+H14+I14</f>
        <v>564315</v>
      </c>
      <c r="K14" s="20">
        <f>+(G14/D14)*100</f>
        <v>24.547155335221905</v>
      </c>
      <c r="L14" s="20">
        <f>+(J14/D14)*100</f>
        <v>16.652354815864022</v>
      </c>
    </row>
    <row r="15" spans="1:12">
      <c r="A15" s="31" t="s">
        <v>42</v>
      </c>
      <c r="B15" s="2"/>
      <c r="C15" s="2"/>
      <c r="D15" s="21"/>
      <c r="E15" s="2"/>
      <c r="F15" s="2"/>
      <c r="G15" s="21"/>
      <c r="H15" s="2"/>
      <c r="I15" s="2"/>
      <c r="J15" s="21"/>
      <c r="K15" s="22"/>
      <c r="L15" s="22"/>
    </row>
    <row r="16" spans="1:12">
      <c r="A16" s="31" t="s">
        <v>43</v>
      </c>
      <c r="B16" s="2"/>
      <c r="C16" s="2"/>
      <c r="D16" s="21"/>
      <c r="E16" s="2"/>
      <c r="F16" s="2"/>
      <c r="G16" s="21"/>
      <c r="H16" s="2"/>
      <c r="I16" s="2"/>
      <c r="J16" s="21"/>
      <c r="K16" s="22"/>
      <c r="L16" s="22"/>
    </row>
    <row r="17" spans="1:12">
      <c r="A17" s="31"/>
      <c r="B17" s="2"/>
      <c r="C17" s="2"/>
      <c r="D17" s="21"/>
      <c r="E17" s="2"/>
      <c r="F17" s="2"/>
      <c r="G17" s="21"/>
      <c r="H17" s="2"/>
      <c r="I17" s="2"/>
      <c r="J17" s="21"/>
      <c r="K17" s="22"/>
      <c r="L17" s="22"/>
    </row>
    <row r="18" spans="1:12">
      <c r="A18" s="31" t="s">
        <v>18</v>
      </c>
      <c r="B18" s="2"/>
      <c r="C18" s="2"/>
      <c r="D18" s="21"/>
      <c r="E18" s="2"/>
      <c r="F18" s="2"/>
      <c r="G18" s="21"/>
      <c r="H18" s="2"/>
      <c r="I18" s="2"/>
      <c r="J18" s="21"/>
      <c r="K18" s="22"/>
      <c r="L18" s="22"/>
    </row>
    <row r="19" spans="1:12">
      <c r="A19" s="33" t="s">
        <v>19</v>
      </c>
      <c r="B19" s="2"/>
      <c r="C19" s="2">
        <v>5200000</v>
      </c>
      <c r="D19" s="21">
        <f>+B19+C19</f>
        <v>5200000</v>
      </c>
      <c r="E19" s="2"/>
      <c r="F19" s="2">
        <v>1789364</v>
      </c>
      <c r="G19" s="21">
        <f>+E19+F19</f>
        <v>1789364</v>
      </c>
      <c r="H19" s="2"/>
      <c r="I19" s="2">
        <v>1132855</v>
      </c>
      <c r="J19" s="21">
        <v>1527560</v>
      </c>
      <c r="K19" s="20">
        <f>+(G19/D19)*100</f>
        <v>34.410846153846151</v>
      </c>
      <c r="L19" s="20">
        <f>+(J19/D19)*100</f>
        <v>29.376153846153848</v>
      </c>
    </row>
    <row r="20" spans="1:12">
      <c r="A20" s="34"/>
      <c r="B20" s="2"/>
      <c r="C20" s="2"/>
      <c r="D20" s="21"/>
      <c r="E20" s="2"/>
      <c r="F20" s="2"/>
      <c r="G20" s="21"/>
      <c r="H20" s="2"/>
      <c r="I20" s="2"/>
      <c r="J20" s="21"/>
      <c r="K20" s="22"/>
      <c r="L20" s="22"/>
    </row>
    <row r="21" spans="1:12">
      <c r="A21" s="31" t="s">
        <v>20</v>
      </c>
      <c r="B21" s="2"/>
      <c r="C21" s="2"/>
      <c r="D21" s="21"/>
      <c r="E21" s="2"/>
      <c r="F21" s="2"/>
      <c r="G21" s="21"/>
      <c r="H21" s="2"/>
      <c r="I21" s="2"/>
      <c r="J21" s="21"/>
      <c r="K21" s="22"/>
      <c r="L21" s="22"/>
    </row>
    <row r="22" spans="1:12">
      <c r="A22" s="31" t="s">
        <v>44</v>
      </c>
      <c r="B22" s="2">
        <v>2000000</v>
      </c>
      <c r="C22" s="2">
        <v>2250000</v>
      </c>
      <c r="D22" s="21">
        <f>+B22+C22</f>
        <v>4250000</v>
      </c>
      <c r="E22" s="2">
        <v>0</v>
      </c>
      <c r="F22" s="2">
        <v>699104</v>
      </c>
      <c r="G22" s="21">
        <f>+E22+F22</f>
        <v>699104</v>
      </c>
      <c r="H22" s="2">
        <v>0</v>
      </c>
      <c r="I22" s="2">
        <v>671875</v>
      </c>
      <c r="J22" s="21">
        <f>+H22+I22</f>
        <v>671875</v>
      </c>
      <c r="K22" s="20">
        <f>+(G22/D22)*100</f>
        <v>16.449505882352941</v>
      </c>
      <c r="L22" s="20">
        <f>+(J22/D22)*100</f>
        <v>15.808823529411764</v>
      </c>
    </row>
    <row r="23" spans="1:12">
      <c r="A23" s="31"/>
      <c r="B23" s="2"/>
      <c r="C23" s="2"/>
      <c r="D23" s="21"/>
      <c r="E23" s="2"/>
      <c r="F23" s="2"/>
      <c r="G23" s="21"/>
      <c r="H23" s="2"/>
      <c r="I23" s="2"/>
      <c r="J23" s="21"/>
      <c r="K23" s="22"/>
      <c r="L23" s="22"/>
    </row>
    <row r="24" spans="1:12">
      <c r="A24" s="31" t="s">
        <v>45</v>
      </c>
      <c r="B24" s="2">
        <v>5000000</v>
      </c>
      <c r="C24" s="2">
        <v>1000000</v>
      </c>
      <c r="D24" s="21">
        <f>+B24+C24</f>
        <v>6000000</v>
      </c>
      <c r="E24" s="2"/>
      <c r="F24" s="2"/>
      <c r="G24" s="21">
        <f>+E24+F24</f>
        <v>0</v>
      </c>
      <c r="H24" s="2"/>
      <c r="I24" s="2"/>
      <c r="J24" s="21">
        <f>+H24+I24</f>
        <v>0</v>
      </c>
      <c r="K24" s="20">
        <f>+(G24/D24)*100</f>
        <v>0</v>
      </c>
      <c r="L24" s="20">
        <f>+(J24/D24)*100</f>
        <v>0</v>
      </c>
    </row>
    <row r="25" spans="1:12">
      <c r="A25" s="31" t="s">
        <v>46</v>
      </c>
      <c r="B25" s="2"/>
      <c r="C25" s="2"/>
      <c r="D25" s="21"/>
      <c r="E25" s="2"/>
      <c r="F25" s="2"/>
      <c r="G25" s="21"/>
      <c r="H25" s="2"/>
      <c r="I25" s="2"/>
      <c r="J25" s="21"/>
      <c r="K25" s="22"/>
      <c r="L25" s="22"/>
    </row>
    <row r="26" spans="1:12">
      <c r="A26" s="31"/>
      <c r="B26" s="2"/>
      <c r="C26" s="2"/>
      <c r="D26" s="21"/>
      <c r="E26" s="2"/>
      <c r="F26" s="2"/>
      <c r="G26" s="21"/>
      <c r="H26" s="2"/>
      <c r="I26" s="2"/>
      <c r="J26" s="21"/>
      <c r="K26" s="22"/>
      <c r="L26" s="22"/>
    </row>
    <row r="27" spans="1:12">
      <c r="A27" s="31" t="s">
        <v>23</v>
      </c>
      <c r="B27" s="2">
        <v>30000</v>
      </c>
      <c r="C27" s="2"/>
      <c r="D27" s="21">
        <f>+B27+C27</f>
        <v>30000</v>
      </c>
      <c r="E27" s="2"/>
      <c r="F27" s="2"/>
      <c r="G27" s="21">
        <f>+E27+F27</f>
        <v>0</v>
      </c>
      <c r="H27" s="2"/>
      <c r="I27" s="2"/>
      <c r="J27" s="21">
        <f>+H27+I27</f>
        <v>0</v>
      </c>
      <c r="K27" s="20">
        <f>+(G27/D27)*100</f>
        <v>0</v>
      </c>
      <c r="L27" s="20">
        <f>+(J27/D27)*100</f>
        <v>0</v>
      </c>
    </row>
    <row r="28" spans="1:12">
      <c r="A28" s="31" t="s">
        <v>47</v>
      </c>
      <c r="B28" s="2"/>
      <c r="C28" s="2"/>
      <c r="D28" s="21"/>
      <c r="E28" s="2"/>
      <c r="F28" s="2"/>
      <c r="G28" s="21"/>
      <c r="H28" s="2"/>
      <c r="I28" s="2"/>
      <c r="J28" s="21"/>
      <c r="K28" s="22"/>
      <c r="L28" s="22"/>
    </row>
    <row r="29" spans="1:12">
      <c r="A29" s="31"/>
      <c r="B29" s="2"/>
      <c r="C29" s="2"/>
      <c r="D29" s="21"/>
      <c r="E29" s="2"/>
      <c r="F29" s="2"/>
      <c r="G29" s="21"/>
      <c r="H29" s="2"/>
      <c r="I29" s="2"/>
      <c r="J29" s="21"/>
      <c r="K29" s="22"/>
      <c r="L29" s="22"/>
    </row>
    <row r="30" spans="1:12">
      <c r="A30" s="35" t="s">
        <v>24</v>
      </c>
      <c r="B30" s="2">
        <f>SUM(B10:B28)</f>
        <v>9030000</v>
      </c>
      <c r="C30" s="2">
        <f t="shared" ref="C30:J30" si="0">SUM(C10:C28)</f>
        <v>10638800</v>
      </c>
      <c r="D30" s="21">
        <f t="shared" si="0"/>
        <v>19668800</v>
      </c>
      <c r="E30" s="2">
        <f t="shared" si="0"/>
        <v>445618</v>
      </c>
      <c r="F30" s="2">
        <f t="shared" si="0"/>
        <v>3110231</v>
      </c>
      <c r="G30" s="21">
        <f t="shared" si="0"/>
        <v>3555849</v>
      </c>
      <c r="H30" s="2">
        <f t="shared" si="0"/>
        <v>272105</v>
      </c>
      <c r="I30" s="2">
        <f t="shared" si="0"/>
        <v>2298828</v>
      </c>
      <c r="J30" s="21">
        <f t="shared" si="0"/>
        <v>2965638</v>
      </c>
      <c r="K30" s="20">
        <f>+(G30/D30)*100</f>
        <v>18.078627064182868</v>
      </c>
      <c r="L30" s="20">
        <f>+(J30/D30)*100</f>
        <v>15.077879687627105</v>
      </c>
    </row>
    <row r="31" spans="1:12">
      <c r="A31" s="35"/>
      <c r="B31" s="2"/>
      <c r="C31" s="2"/>
      <c r="D31" s="21"/>
      <c r="E31" s="2"/>
      <c r="F31" s="2"/>
      <c r="G31" s="21"/>
      <c r="H31" s="2"/>
      <c r="I31" s="2"/>
      <c r="J31" s="21"/>
      <c r="K31" s="22"/>
      <c r="L31" s="22"/>
    </row>
    <row r="32" spans="1:12">
      <c r="A32" s="36" t="s">
        <v>25</v>
      </c>
      <c r="B32" s="2">
        <f>42695524-326800</f>
        <v>42368724</v>
      </c>
      <c r="C32" s="2">
        <f>2817288-241100</f>
        <v>2576188</v>
      </c>
      <c r="D32" s="21">
        <f>+B32+C32</f>
        <v>44944912</v>
      </c>
      <c r="E32" s="2">
        <v>17862396</v>
      </c>
      <c r="F32" s="2">
        <v>664151</v>
      </c>
      <c r="G32" s="21">
        <f>+E32+F32</f>
        <v>18526547</v>
      </c>
      <c r="H32" s="2">
        <v>16419883</v>
      </c>
      <c r="I32" s="2">
        <v>612088</v>
      </c>
      <c r="J32" s="21">
        <f>+H32+I32</f>
        <v>17031971</v>
      </c>
      <c r="K32" s="20">
        <f>+(G32/D32)*100</f>
        <v>41.220565745016927</v>
      </c>
      <c r="L32" s="20">
        <f>+(J32/D32)*100</f>
        <v>37.89521492443906</v>
      </c>
    </row>
    <row r="33" spans="1:13">
      <c r="A33" s="35"/>
      <c r="B33" s="2"/>
      <c r="C33" s="2"/>
      <c r="D33" s="21"/>
      <c r="E33" s="2"/>
      <c r="F33" s="2"/>
      <c r="G33" s="21"/>
      <c r="H33" s="2"/>
      <c r="I33" s="2"/>
      <c r="J33" s="21"/>
      <c r="K33" s="22"/>
      <c r="L33" s="22"/>
    </row>
    <row r="34" spans="1:13">
      <c r="A34" s="36" t="s">
        <v>29</v>
      </c>
      <c r="B34" s="2">
        <v>10988628</v>
      </c>
      <c r="C34" s="2"/>
      <c r="D34" s="21">
        <f>+B34+C34</f>
        <v>10988628</v>
      </c>
      <c r="E34" s="2">
        <v>5063769</v>
      </c>
      <c r="F34" s="2"/>
      <c r="G34" s="21">
        <f>+E34+F34</f>
        <v>5063769</v>
      </c>
      <c r="H34" s="2">
        <v>5063769</v>
      </c>
      <c r="I34" s="2"/>
      <c r="J34" s="21">
        <f>+H34+I34</f>
        <v>5063769</v>
      </c>
      <c r="K34" s="20">
        <f>+(G34/D34)*100</f>
        <v>46.081903946516348</v>
      </c>
      <c r="L34" s="20">
        <f>+(J34/D34)*100</f>
        <v>46.081903946516348</v>
      </c>
    </row>
    <row r="35" spans="1:13">
      <c r="A35" s="37"/>
      <c r="B35" s="23"/>
      <c r="C35" s="23"/>
      <c r="D35" s="44"/>
      <c r="E35" s="23"/>
      <c r="F35" s="23"/>
      <c r="G35" s="44"/>
      <c r="H35" s="23"/>
      <c r="I35" s="23"/>
      <c r="J35" s="44"/>
      <c r="K35" s="24"/>
      <c r="L35" s="24"/>
    </row>
    <row r="36" spans="1:13">
      <c r="A36" s="38"/>
      <c r="B36" s="25"/>
      <c r="C36" s="25"/>
      <c r="D36" s="45"/>
      <c r="E36" s="25"/>
      <c r="F36" s="25"/>
      <c r="G36" s="45"/>
      <c r="H36" s="25"/>
      <c r="I36" s="25"/>
      <c r="J36" s="45"/>
      <c r="K36" s="26"/>
      <c r="L36" s="26"/>
      <c r="M36" s="5"/>
    </row>
    <row r="37" spans="1:13">
      <c r="A37" s="39" t="s">
        <v>30</v>
      </c>
      <c r="B37" s="2">
        <f>SUM(B30:B34)</f>
        <v>62387352</v>
      </c>
      <c r="C37" s="2" t="s">
        <v>67</v>
      </c>
      <c r="D37" s="21">
        <f t="shared" ref="D37:J37" si="1">SUM(D30:D34)</f>
        <v>75602340</v>
      </c>
      <c r="E37" s="2">
        <f t="shared" si="1"/>
        <v>23371783</v>
      </c>
      <c r="F37" s="2">
        <f t="shared" si="1"/>
        <v>3774382</v>
      </c>
      <c r="G37" s="21">
        <f t="shared" si="1"/>
        <v>27146165</v>
      </c>
      <c r="H37" s="2">
        <f t="shared" si="1"/>
        <v>21755757</v>
      </c>
      <c r="I37" s="2">
        <f t="shared" si="1"/>
        <v>2910916</v>
      </c>
      <c r="J37" s="21">
        <f t="shared" si="1"/>
        <v>25061378</v>
      </c>
      <c r="K37" s="20">
        <f>+(G37/D37)*100</f>
        <v>35.906514269267326</v>
      </c>
      <c r="L37" s="20">
        <f>+(J37/D37)*100</f>
        <v>33.148944860701398</v>
      </c>
      <c r="M37" s="5"/>
    </row>
    <row r="38" spans="1:13">
      <c r="A38" s="37"/>
      <c r="B38" s="23"/>
      <c r="C38" s="23"/>
      <c r="D38" s="44"/>
      <c r="E38" s="23"/>
      <c r="F38" s="23"/>
      <c r="G38" s="44"/>
      <c r="H38" s="23"/>
      <c r="I38" s="23"/>
      <c r="J38" s="44"/>
      <c r="K38" s="24"/>
      <c r="L38" s="24"/>
      <c r="M38" s="5"/>
    </row>
    <row r="39" spans="1:13">
      <c r="A39" s="5" t="s">
        <v>48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5"/>
    </row>
    <row r="40" spans="1:13">
      <c r="A40" s="46" t="s">
        <v>68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5"/>
    </row>
    <row r="41" spans="1:13">
      <c r="A41" s="3" t="s">
        <v>69</v>
      </c>
      <c r="B41" s="2"/>
      <c r="C41" s="2"/>
      <c r="D41" s="2"/>
      <c r="E41" s="2"/>
      <c r="F41" s="2"/>
      <c r="G41" s="2"/>
      <c r="H41" s="2"/>
      <c r="I41" s="2"/>
      <c r="J41" s="2"/>
      <c r="K41" s="4" t="s">
        <v>51</v>
      </c>
      <c r="L41" s="2"/>
    </row>
    <row r="42" spans="1:13">
      <c r="A42" s="3" t="s">
        <v>70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phoneticPr fontId="10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scale="7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3"/>
  <sheetViews>
    <sheetView topLeftCell="B1" zoomScale="75" workbookViewId="0">
      <selection activeCell="A2" sqref="A2"/>
    </sheetView>
  </sheetViews>
  <sheetFormatPr baseColWidth="10" defaultRowHeight="12.75"/>
  <cols>
    <col min="1" max="1" width="49.5703125" hidden="1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6" t="s">
        <v>61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6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>
      <c r="A5" s="27"/>
      <c r="B5" s="10" t="s">
        <v>2</v>
      </c>
      <c r="C5" s="11"/>
      <c r="D5" s="40"/>
      <c r="E5" s="10" t="s">
        <v>32</v>
      </c>
      <c r="F5" s="11"/>
      <c r="G5" s="40"/>
      <c r="H5" s="10" t="s">
        <v>33</v>
      </c>
      <c r="I5" s="11"/>
      <c r="J5" s="40"/>
      <c r="K5" s="12" t="s">
        <v>5</v>
      </c>
      <c r="L5" s="12" t="s">
        <v>5</v>
      </c>
    </row>
    <row r="6" spans="1:12">
      <c r="A6" s="28" t="s">
        <v>6</v>
      </c>
      <c r="B6" s="7" t="s">
        <v>34</v>
      </c>
      <c r="C6" s="8" t="s">
        <v>9</v>
      </c>
      <c r="D6" s="41" t="s">
        <v>10</v>
      </c>
      <c r="E6" s="7" t="s">
        <v>34</v>
      </c>
      <c r="F6" s="8" t="s">
        <v>9</v>
      </c>
      <c r="G6" s="41" t="s">
        <v>10</v>
      </c>
      <c r="H6" s="7" t="s">
        <v>34</v>
      </c>
      <c r="I6" s="8" t="s">
        <v>9</v>
      </c>
      <c r="J6" s="41" t="s">
        <v>10</v>
      </c>
      <c r="K6" s="14" t="s">
        <v>35</v>
      </c>
      <c r="L6" s="13" t="s">
        <v>36</v>
      </c>
    </row>
    <row r="7" spans="1:12">
      <c r="A7" s="29"/>
      <c r="B7" s="8" t="s">
        <v>12</v>
      </c>
      <c r="C7" s="8" t="s">
        <v>13</v>
      </c>
      <c r="D7" s="42"/>
      <c r="E7" s="8" t="s">
        <v>12</v>
      </c>
      <c r="F7" s="8" t="s">
        <v>13</v>
      </c>
      <c r="G7" s="42"/>
      <c r="H7" s="8" t="s">
        <v>12</v>
      </c>
      <c r="I7" s="8" t="s">
        <v>13</v>
      </c>
      <c r="J7" s="42"/>
      <c r="K7" s="13" t="s">
        <v>38</v>
      </c>
      <c r="L7" s="14" t="s">
        <v>4</v>
      </c>
    </row>
    <row r="8" spans="1:12">
      <c r="A8" s="30"/>
      <c r="B8" s="15"/>
      <c r="C8" s="16"/>
      <c r="D8" s="43"/>
      <c r="E8" s="15"/>
      <c r="F8" s="16"/>
      <c r="G8" s="43"/>
      <c r="H8" s="15"/>
      <c r="I8" s="16"/>
      <c r="J8" s="43"/>
      <c r="K8" s="43"/>
      <c r="L8" s="17" t="s">
        <v>40</v>
      </c>
    </row>
    <row r="9" spans="1:12">
      <c r="A9" s="27"/>
      <c r="B9" s="18"/>
      <c r="C9" s="18"/>
      <c r="D9" s="19"/>
      <c r="E9" s="18"/>
      <c r="F9" s="18"/>
      <c r="G9" s="19"/>
      <c r="H9" s="18"/>
      <c r="I9" s="18"/>
      <c r="J9" s="19"/>
      <c r="K9" s="19"/>
      <c r="L9" s="19"/>
    </row>
    <row r="10" spans="1:12">
      <c r="A10" s="31" t="s">
        <v>14</v>
      </c>
      <c r="B10" s="2"/>
      <c r="C10" s="2">
        <v>400000</v>
      </c>
      <c r="D10" s="21">
        <f>+C10+B10</f>
        <v>400000</v>
      </c>
      <c r="E10" s="2"/>
      <c r="F10" s="2">
        <v>125690</v>
      </c>
      <c r="G10" s="21">
        <f>+F10+E10</f>
        <v>125690</v>
      </c>
      <c r="H10" s="2"/>
      <c r="I10" s="2">
        <v>51422</v>
      </c>
      <c r="J10" s="21">
        <f>+I10+H10</f>
        <v>51422</v>
      </c>
      <c r="K10" s="20">
        <f>+(G10/D10)*100</f>
        <v>31.422499999999999</v>
      </c>
      <c r="L10" s="20">
        <f>+(J10/D10)*100</f>
        <v>12.855500000000001</v>
      </c>
    </row>
    <row r="11" spans="1:12">
      <c r="A11" s="31"/>
      <c r="B11" s="2"/>
      <c r="C11" s="2"/>
      <c r="D11" s="21"/>
      <c r="E11" s="2"/>
      <c r="F11" s="2"/>
      <c r="G11" s="21"/>
      <c r="H11" s="2"/>
      <c r="I11" s="2"/>
      <c r="J11" s="21"/>
      <c r="K11" s="22"/>
      <c r="L11" s="22"/>
    </row>
    <row r="12" spans="1:12">
      <c r="A12" s="32" t="s">
        <v>41</v>
      </c>
      <c r="B12" s="2"/>
      <c r="C12" s="2">
        <v>400000</v>
      </c>
      <c r="D12" s="21">
        <f>+B12+C12</f>
        <v>400000</v>
      </c>
      <c r="E12" s="2"/>
      <c r="F12" s="2">
        <v>222521</v>
      </c>
      <c r="G12" s="21">
        <f>+E12+F12</f>
        <v>222521</v>
      </c>
      <c r="H12" s="2"/>
      <c r="I12" s="2">
        <v>195231</v>
      </c>
      <c r="J12" s="21">
        <f>+H12+I12</f>
        <v>195231</v>
      </c>
      <c r="K12" s="20">
        <f>+(G12/D12)*100</f>
        <v>55.630250000000004</v>
      </c>
      <c r="L12" s="20">
        <f>+(J12/D12)*100</f>
        <v>48.807749999999999</v>
      </c>
    </row>
    <row r="13" spans="1:12">
      <c r="A13" s="31"/>
      <c r="B13" s="2"/>
      <c r="C13" s="2"/>
      <c r="D13" s="21"/>
      <c r="E13" s="2"/>
      <c r="F13" s="2"/>
      <c r="G13" s="21"/>
      <c r="H13" s="2"/>
      <c r="I13" s="2"/>
      <c r="J13" s="21"/>
      <c r="K13" s="22"/>
      <c r="L13" s="22"/>
    </row>
    <row r="14" spans="1:12">
      <c r="A14" s="31" t="s">
        <v>15</v>
      </c>
      <c r="B14" s="2">
        <v>2000000</v>
      </c>
      <c r="C14" s="2">
        <v>1388800</v>
      </c>
      <c r="D14" s="21">
        <f>+B14+C14</f>
        <v>3388800</v>
      </c>
      <c r="E14" s="2">
        <v>1169465</v>
      </c>
      <c r="F14" s="2">
        <v>748550</v>
      </c>
      <c r="G14" s="21">
        <f>+E14+F14</f>
        <v>1918015</v>
      </c>
      <c r="H14" s="2">
        <v>336016</v>
      </c>
      <c r="I14" s="2">
        <v>390896</v>
      </c>
      <c r="J14" s="21">
        <f>+H14+I14</f>
        <v>726912</v>
      </c>
      <c r="K14" s="20">
        <f>+(G14/D14)*100</f>
        <v>56.5986484891407</v>
      </c>
      <c r="L14" s="20">
        <f>+(J14/D14)*100</f>
        <v>21.450424929178471</v>
      </c>
    </row>
    <row r="15" spans="1:12">
      <c r="A15" s="31" t="s">
        <v>42</v>
      </c>
      <c r="B15" s="2"/>
      <c r="C15" s="2"/>
      <c r="D15" s="21"/>
      <c r="E15" s="2"/>
      <c r="F15" s="2"/>
      <c r="G15" s="21"/>
      <c r="H15" s="2"/>
      <c r="I15" s="2"/>
      <c r="J15" s="21"/>
      <c r="K15" s="22"/>
      <c r="L15" s="22"/>
    </row>
    <row r="16" spans="1:12">
      <c r="A16" s="31" t="s">
        <v>43</v>
      </c>
      <c r="B16" s="2"/>
      <c r="C16" s="2"/>
      <c r="D16" s="21"/>
      <c r="E16" s="2"/>
      <c r="F16" s="2"/>
      <c r="G16" s="21"/>
      <c r="H16" s="2"/>
      <c r="I16" s="2"/>
      <c r="J16" s="21"/>
      <c r="K16" s="22"/>
      <c r="L16" s="22"/>
    </row>
    <row r="17" spans="1:12">
      <c r="A17" s="31"/>
      <c r="B17" s="2"/>
      <c r="C17" s="2"/>
      <c r="D17" s="21"/>
      <c r="E17" s="2"/>
      <c r="F17" s="2"/>
      <c r="G17" s="21"/>
      <c r="H17" s="2"/>
      <c r="I17" s="2"/>
      <c r="J17" s="21"/>
      <c r="K17" s="22"/>
      <c r="L17" s="22"/>
    </row>
    <row r="18" spans="1:12">
      <c r="A18" s="31" t="s">
        <v>18</v>
      </c>
      <c r="B18" s="2"/>
      <c r="C18" s="2"/>
      <c r="D18" s="21"/>
      <c r="E18" s="2"/>
      <c r="F18" s="2"/>
      <c r="G18" s="21"/>
      <c r="H18" s="2"/>
      <c r="I18" s="2"/>
      <c r="J18" s="21"/>
      <c r="K18" s="22"/>
      <c r="L18" s="22"/>
    </row>
    <row r="19" spans="1:12">
      <c r="A19" s="33" t="s">
        <v>19</v>
      </c>
      <c r="B19" s="2"/>
      <c r="C19" s="2">
        <v>5200000</v>
      </c>
      <c r="D19" s="21">
        <f>+B19+C19</f>
        <v>5200000</v>
      </c>
      <c r="E19" s="2"/>
      <c r="F19" s="2">
        <v>2765422</v>
      </c>
      <c r="G19" s="21">
        <f>+E19+F19</f>
        <v>2765422</v>
      </c>
      <c r="H19" s="2"/>
      <c r="I19" s="2">
        <v>2038150</v>
      </c>
      <c r="J19" s="21">
        <f>+H19+I19</f>
        <v>2038150</v>
      </c>
      <c r="K19" s="20">
        <f>+(G19/D19)*100</f>
        <v>53.181192307692307</v>
      </c>
      <c r="L19" s="20">
        <f>+(J19/D19)*100</f>
        <v>39.195192307692309</v>
      </c>
    </row>
    <row r="20" spans="1:12">
      <c r="A20" s="34"/>
      <c r="B20" s="2"/>
      <c r="C20" s="2"/>
      <c r="D20" s="21"/>
      <c r="E20" s="2"/>
      <c r="F20" s="2"/>
      <c r="G20" s="21"/>
      <c r="H20" s="2"/>
      <c r="I20" s="2"/>
      <c r="J20" s="21"/>
      <c r="K20" s="22"/>
      <c r="L20" s="22"/>
    </row>
    <row r="21" spans="1:12">
      <c r="A21" s="31" t="s">
        <v>20</v>
      </c>
      <c r="B21" s="2"/>
      <c r="C21" s="2"/>
      <c r="D21" s="21"/>
      <c r="E21" s="2"/>
      <c r="F21" s="2"/>
      <c r="G21" s="21"/>
      <c r="H21" s="2"/>
      <c r="I21" s="2"/>
      <c r="J21" s="21"/>
      <c r="K21" s="22"/>
      <c r="L21" s="22"/>
    </row>
    <row r="22" spans="1:12">
      <c r="A22" s="31" t="s">
        <v>44</v>
      </c>
      <c r="B22" s="2">
        <v>2000000</v>
      </c>
      <c r="C22" s="2">
        <v>2250000</v>
      </c>
      <c r="D22" s="21">
        <f>+B22+C22</f>
        <v>4250000</v>
      </c>
      <c r="E22" s="2">
        <v>0</v>
      </c>
      <c r="F22" s="2">
        <v>916814</v>
      </c>
      <c r="G22" s="21">
        <f>+E22+F22</f>
        <v>916814</v>
      </c>
      <c r="H22" s="2">
        <v>0</v>
      </c>
      <c r="I22" s="2">
        <v>813220</v>
      </c>
      <c r="J22" s="21">
        <f>+H22+I22</f>
        <v>813220</v>
      </c>
      <c r="K22" s="20">
        <f>+(G22/D22)*100</f>
        <v>21.572094117647058</v>
      </c>
      <c r="L22" s="20">
        <f>+(J22/D22)*100</f>
        <v>19.134588235294117</v>
      </c>
    </row>
    <row r="23" spans="1:12">
      <c r="A23" s="31"/>
      <c r="B23" s="2"/>
      <c r="C23" s="2"/>
      <c r="D23" s="21"/>
      <c r="E23" s="2"/>
      <c r="F23" s="2"/>
      <c r="G23" s="21"/>
      <c r="H23" s="2"/>
      <c r="I23" s="2"/>
      <c r="J23" s="21"/>
      <c r="K23" s="22"/>
      <c r="L23" s="22"/>
    </row>
    <row r="24" spans="1:12">
      <c r="A24" s="31" t="s">
        <v>45</v>
      </c>
      <c r="B24" s="2">
        <v>5000000</v>
      </c>
      <c r="C24" s="2">
        <v>1000000</v>
      </c>
      <c r="D24" s="21">
        <f>+B24+C24</f>
        <v>6000000</v>
      </c>
      <c r="E24" s="2">
        <v>0</v>
      </c>
      <c r="F24" s="2"/>
      <c r="G24" s="21">
        <f>+E24+F24</f>
        <v>0</v>
      </c>
      <c r="H24" s="2">
        <v>0</v>
      </c>
      <c r="I24" s="2"/>
      <c r="J24" s="21">
        <f>+H24+I24</f>
        <v>0</v>
      </c>
      <c r="K24" s="20">
        <f>+(G24/D24)*100</f>
        <v>0</v>
      </c>
      <c r="L24" s="20">
        <f>+(J24/D24)*100</f>
        <v>0</v>
      </c>
    </row>
    <row r="25" spans="1:12">
      <c r="A25" s="31" t="s">
        <v>46</v>
      </c>
      <c r="B25" s="2"/>
      <c r="C25" s="2"/>
      <c r="D25" s="21"/>
      <c r="E25" s="2"/>
      <c r="F25" s="2"/>
      <c r="G25" s="21"/>
      <c r="H25" s="2"/>
      <c r="I25" s="2"/>
      <c r="J25" s="21"/>
      <c r="K25" s="22"/>
      <c r="L25" s="22"/>
    </row>
    <row r="26" spans="1:12">
      <c r="A26" s="31"/>
      <c r="B26" s="2"/>
      <c r="C26" s="2"/>
      <c r="D26" s="21"/>
      <c r="E26" s="2"/>
      <c r="F26" s="2"/>
      <c r="G26" s="21"/>
      <c r="H26" s="2"/>
      <c r="I26" s="2"/>
      <c r="J26" s="21"/>
      <c r="K26" s="22"/>
      <c r="L26" s="22"/>
    </row>
    <row r="27" spans="1:12">
      <c r="A27" s="31" t="s">
        <v>23</v>
      </c>
      <c r="B27" s="2">
        <v>30000</v>
      </c>
      <c r="C27" s="2"/>
      <c r="D27" s="21">
        <f>+B27+C27</f>
        <v>30000</v>
      </c>
      <c r="E27" s="2">
        <v>0</v>
      </c>
      <c r="F27" s="2"/>
      <c r="G27" s="21">
        <f>+E27+F27</f>
        <v>0</v>
      </c>
      <c r="H27" s="2">
        <v>0</v>
      </c>
      <c r="I27" s="2"/>
      <c r="J27" s="21">
        <f>+H27+I27</f>
        <v>0</v>
      </c>
      <c r="K27" s="20">
        <f>+(G27/D27)*100</f>
        <v>0</v>
      </c>
      <c r="L27" s="20">
        <f>+(J27/D27)*100</f>
        <v>0</v>
      </c>
    </row>
    <row r="28" spans="1:12">
      <c r="A28" s="31" t="s">
        <v>47</v>
      </c>
      <c r="B28" s="2"/>
      <c r="C28" s="2"/>
      <c r="D28" s="21"/>
      <c r="E28" s="2"/>
      <c r="F28" s="2"/>
      <c r="G28" s="21"/>
      <c r="H28" s="2"/>
      <c r="I28" s="2"/>
      <c r="J28" s="21"/>
      <c r="K28" s="22"/>
      <c r="L28" s="22"/>
    </row>
    <row r="29" spans="1:12">
      <c r="A29" s="31"/>
      <c r="B29" s="2"/>
      <c r="C29" s="2"/>
      <c r="D29" s="21"/>
      <c r="E29" s="2"/>
      <c r="F29" s="2"/>
      <c r="G29" s="21"/>
      <c r="H29" s="2"/>
      <c r="I29" s="2"/>
      <c r="J29" s="21"/>
      <c r="K29" s="22"/>
      <c r="L29" s="22"/>
    </row>
    <row r="30" spans="1:12">
      <c r="A30" s="35" t="s">
        <v>24</v>
      </c>
      <c r="B30" s="2">
        <f>SUM(B10:B28)</f>
        <v>9030000</v>
      </c>
      <c r="C30" s="2">
        <f t="shared" ref="C30:J30" si="0">SUM(C10:C28)</f>
        <v>10638800</v>
      </c>
      <c r="D30" s="21">
        <f t="shared" si="0"/>
        <v>19668800</v>
      </c>
      <c r="E30" s="2">
        <f t="shared" si="0"/>
        <v>1169465</v>
      </c>
      <c r="F30" s="2">
        <f t="shared" si="0"/>
        <v>4778997</v>
      </c>
      <c r="G30" s="21">
        <f t="shared" si="0"/>
        <v>5948462</v>
      </c>
      <c r="H30" s="2">
        <f t="shared" si="0"/>
        <v>336016</v>
      </c>
      <c r="I30" s="2">
        <f t="shared" si="0"/>
        <v>3488919</v>
      </c>
      <c r="J30" s="21">
        <f t="shared" si="0"/>
        <v>3824935</v>
      </c>
      <c r="K30" s="20">
        <f>+(G30/D30)*100</f>
        <v>30.243136337753189</v>
      </c>
      <c r="L30" s="20">
        <f>+(J30/D30)*100</f>
        <v>19.446712559993493</v>
      </c>
    </row>
    <row r="31" spans="1:12">
      <c r="A31" s="35"/>
      <c r="B31" s="2"/>
      <c r="C31" s="2"/>
      <c r="D31" s="21"/>
      <c r="E31" s="2"/>
      <c r="F31" s="2"/>
      <c r="G31" s="21"/>
      <c r="H31" s="2"/>
      <c r="I31" s="2"/>
      <c r="J31" s="21"/>
      <c r="K31" s="22"/>
      <c r="L31" s="22"/>
    </row>
    <row r="32" spans="1:12">
      <c r="A32" s="36" t="s">
        <v>25</v>
      </c>
      <c r="B32" s="2">
        <f>42695524-326800</f>
        <v>42368724</v>
      </c>
      <c r="C32" s="2">
        <f>2817288-241100</f>
        <v>2576188</v>
      </c>
      <c r="D32" s="21">
        <f>+B32+C32</f>
        <v>44944912</v>
      </c>
      <c r="E32" s="2">
        <v>21130389</v>
      </c>
      <c r="F32" s="2">
        <v>1017810</v>
      </c>
      <c r="G32" s="21">
        <f>+E32+F32</f>
        <v>22148199</v>
      </c>
      <c r="H32" s="2">
        <v>19367570</v>
      </c>
      <c r="I32" s="2">
        <v>750893</v>
      </c>
      <c r="J32" s="21">
        <f>+H32+I32</f>
        <v>20118463</v>
      </c>
      <c r="K32" s="20">
        <f>+(G32/D32)*100</f>
        <v>49.278545700567847</v>
      </c>
      <c r="L32" s="20">
        <f>+(J32/D32)*100</f>
        <v>44.762492804524797</v>
      </c>
    </row>
    <row r="33" spans="1:13">
      <c r="A33" s="35"/>
      <c r="B33" s="2"/>
      <c r="C33" s="2"/>
      <c r="D33" s="21"/>
      <c r="E33" s="2"/>
      <c r="F33" s="2"/>
      <c r="G33" s="21"/>
      <c r="H33" s="2"/>
      <c r="I33" s="2"/>
      <c r="J33" s="21"/>
      <c r="K33" s="22"/>
      <c r="L33" s="22"/>
    </row>
    <row r="34" spans="1:13">
      <c r="A34" s="36" t="s">
        <v>29</v>
      </c>
      <c r="B34" s="2">
        <v>10988628</v>
      </c>
      <c r="C34" s="2"/>
      <c r="D34" s="21">
        <f>+B34+C34</f>
        <v>10988628</v>
      </c>
      <c r="E34" s="2">
        <v>5159643</v>
      </c>
      <c r="F34" s="2"/>
      <c r="G34" s="21">
        <f>+E34+F34</f>
        <v>5159643</v>
      </c>
      <c r="H34" s="2">
        <v>5159643</v>
      </c>
      <c r="I34" s="2"/>
      <c r="J34" s="21">
        <f>+H34+I34</f>
        <v>5159643</v>
      </c>
      <c r="K34" s="20">
        <f>+(G34/D34)*100</f>
        <v>46.954387754322013</v>
      </c>
      <c r="L34" s="20">
        <f>+(J34/D34)*100</f>
        <v>46.954387754322013</v>
      </c>
    </row>
    <row r="35" spans="1:13">
      <c r="A35" s="37"/>
      <c r="B35" s="23"/>
      <c r="C35" s="23"/>
      <c r="D35" s="44"/>
      <c r="E35" s="23"/>
      <c r="F35" s="23"/>
      <c r="G35" s="44"/>
      <c r="H35" s="23"/>
      <c r="I35" s="23"/>
      <c r="J35" s="44"/>
      <c r="K35" s="24"/>
      <c r="L35" s="24"/>
    </row>
    <row r="36" spans="1:13">
      <c r="A36" s="38"/>
      <c r="B36" s="25"/>
      <c r="C36" s="25"/>
      <c r="D36" s="45"/>
      <c r="E36" s="25"/>
      <c r="F36" s="25"/>
      <c r="G36" s="45"/>
      <c r="H36" s="25"/>
      <c r="I36" s="25"/>
      <c r="J36" s="45"/>
      <c r="K36" s="26"/>
      <c r="L36" s="26"/>
      <c r="M36" s="5"/>
    </row>
    <row r="37" spans="1:13">
      <c r="A37" s="39" t="s">
        <v>30</v>
      </c>
      <c r="B37" s="2">
        <f>SUM(B30:B34)</f>
        <v>62387352</v>
      </c>
      <c r="C37" s="2">
        <f>+C30+C32+C34</f>
        <v>13214988</v>
      </c>
      <c r="D37" s="21">
        <f t="shared" ref="D37:J37" si="1">SUM(D30:D34)</f>
        <v>75602340</v>
      </c>
      <c r="E37" s="2">
        <f t="shared" si="1"/>
        <v>27459497</v>
      </c>
      <c r="F37" s="2">
        <f t="shared" si="1"/>
        <v>5796807</v>
      </c>
      <c r="G37" s="21">
        <f t="shared" si="1"/>
        <v>33256304</v>
      </c>
      <c r="H37" s="2">
        <f t="shared" si="1"/>
        <v>24863229</v>
      </c>
      <c r="I37" s="2">
        <f t="shared" si="1"/>
        <v>4239812</v>
      </c>
      <c r="J37" s="21">
        <f t="shared" si="1"/>
        <v>29103041</v>
      </c>
      <c r="K37" s="20">
        <f>+(G37/D37)*100</f>
        <v>43.988458558293303</v>
      </c>
      <c r="L37" s="20">
        <f>+(J37/D37)*100</f>
        <v>38.494894470197615</v>
      </c>
      <c r="M37" s="5"/>
    </row>
    <row r="38" spans="1:13">
      <c r="A38" s="37"/>
      <c r="B38" s="23"/>
      <c r="C38" s="23"/>
      <c r="D38" s="44"/>
      <c r="E38" s="23"/>
      <c r="F38" s="23"/>
      <c r="G38" s="44"/>
      <c r="H38" s="23"/>
      <c r="I38" s="23"/>
      <c r="J38" s="44"/>
      <c r="K38" s="24"/>
      <c r="L38" s="24"/>
      <c r="M38" s="5"/>
    </row>
    <row r="39" spans="1:13">
      <c r="A39" s="5" t="s">
        <v>48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5"/>
    </row>
    <row r="40" spans="1:13">
      <c r="A40" s="46" t="s">
        <v>62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5"/>
    </row>
    <row r="41" spans="1:13">
      <c r="A41" s="3" t="s">
        <v>63</v>
      </c>
      <c r="B41" s="2"/>
      <c r="C41" s="2"/>
      <c r="D41" s="2"/>
      <c r="E41" s="2"/>
      <c r="F41" s="2"/>
      <c r="G41" s="2"/>
      <c r="H41" s="2"/>
      <c r="I41" s="2"/>
      <c r="J41" s="2"/>
      <c r="K41" s="4" t="s">
        <v>51</v>
      </c>
      <c r="L41" s="2"/>
    </row>
    <row r="42" spans="1:13">
      <c r="A42" s="3" t="s">
        <v>64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3">
      <c r="A43" t="s">
        <v>71</v>
      </c>
    </row>
  </sheetData>
  <phoneticPr fontId="10" type="noConversion"/>
  <printOptions horizontalCentered="1" verticalCentered="1"/>
  <pageMargins left="0.19685039370078741" right="0.19685039370078741" top="1.1811023622047245" bottom="0.19685039370078741" header="0.51181102362204722" footer="0.51181102362204722"/>
  <pageSetup scale="7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58"/>
  <sheetViews>
    <sheetView zoomScale="75" workbookViewId="0">
      <selection activeCell="O33" sqref="O33"/>
    </sheetView>
  </sheetViews>
  <sheetFormatPr baseColWidth="10" defaultRowHeight="12.75"/>
  <cols>
    <col min="1" max="1" width="50.5703125" style="57" customWidth="1"/>
    <col min="2" max="4" width="10.28515625" style="57" bestFit="1" customWidth="1"/>
    <col min="5" max="6" width="10.140625" style="57" bestFit="1" customWidth="1"/>
    <col min="7" max="7" width="10.28515625" style="57" bestFit="1" customWidth="1"/>
    <col min="8" max="8" width="10.140625" style="57" customWidth="1"/>
    <col min="9" max="9" width="10.7109375" style="57" customWidth="1"/>
    <col min="10" max="10" width="10.42578125" style="57" customWidth="1"/>
    <col min="11" max="12" width="10.140625" style="57" customWidth="1"/>
    <col min="13" max="16384" width="11.42578125" style="57"/>
  </cols>
  <sheetData>
    <row r="1" spans="1:12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>
      <c r="A2" s="270" t="s">
        <v>75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</row>
    <row r="3" spans="1:12">
      <c r="A3" s="271" t="s">
        <v>1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5" spans="1:12">
      <c r="A5" s="59"/>
      <c r="B5" s="60" t="s">
        <v>2</v>
      </c>
      <c r="C5" s="60"/>
      <c r="D5" s="61"/>
      <c r="E5" s="62" t="s">
        <v>3</v>
      </c>
      <c r="F5" s="60"/>
      <c r="G5" s="61"/>
      <c r="H5" s="63" t="s">
        <v>4</v>
      </c>
      <c r="I5" s="63"/>
      <c r="J5" s="64"/>
      <c r="K5" s="65" t="s">
        <v>5</v>
      </c>
      <c r="L5" s="66" t="s">
        <v>5</v>
      </c>
    </row>
    <row r="6" spans="1:12">
      <c r="A6" s="67" t="s">
        <v>6</v>
      </c>
      <c r="B6" s="68"/>
      <c r="C6" s="68"/>
      <c r="D6" s="69"/>
      <c r="E6" s="68" t="s">
        <v>73</v>
      </c>
      <c r="F6" s="68"/>
      <c r="G6" s="69"/>
      <c r="H6" s="70" t="s">
        <v>73</v>
      </c>
      <c r="I6" s="70"/>
      <c r="J6" s="71"/>
      <c r="K6" s="72" t="s">
        <v>7</v>
      </c>
      <c r="L6" s="56" t="s">
        <v>7</v>
      </c>
    </row>
    <row r="7" spans="1:12">
      <c r="A7" s="73"/>
      <c r="B7" s="74" t="s">
        <v>8</v>
      </c>
      <c r="C7" s="75" t="s">
        <v>9</v>
      </c>
      <c r="D7" s="76" t="s">
        <v>10</v>
      </c>
      <c r="E7" s="75" t="s">
        <v>8</v>
      </c>
      <c r="F7" s="75" t="s">
        <v>9</v>
      </c>
      <c r="G7" s="77" t="s">
        <v>10</v>
      </c>
      <c r="H7" s="75" t="s">
        <v>8</v>
      </c>
      <c r="I7" s="75" t="s">
        <v>9</v>
      </c>
      <c r="J7" s="77" t="s">
        <v>10</v>
      </c>
      <c r="K7" s="72" t="s">
        <v>11</v>
      </c>
      <c r="L7" s="56" t="s">
        <v>4</v>
      </c>
    </row>
    <row r="8" spans="1:12">
      <c r="A8" s="78"/>
      <c r="B8" s="75" t="s">
        <v>12</v>
      </c>
      <c r="C8" s="75" t="s">
        <v>13</v>
      </c>
      <c r="D8" s="79"/>
      <c r="E8" s="75" t="s">
        <v>12</v>
      </c>
      <c r="F8" s="75" t="s">
        <v>13</v>
      </c>
      <c r="G8" s="80"/>
      <c r="H8" s="81" t="s">
        <v>12</v>
      </c>
      <c r="I8" s="81" t="s">
        <v>13</v>
      </c>
      <c r="J8" s="80"/>
      <c r="K8" s="82"/>
      <c r="L8" s="83"/>
    </row>
    <row r="9" spans="1:12">
      <c r="A9" s="84"/>
      <c r="B9" s="85"/>
      <c r="C9" s="85"/>
      <c r="D9" s="86"/>
      <c r="E9" s="85"/>
      <c r="F9" s="85"/>
      <c r="G9" s="86"/>
      <c r="H9" s="85"/>
      <c r="I9" s="85"/>
      <c r="J9" s="86"/>
      <c r="K9" s="87"/>
      <c r="L9" s="86"/>
    </row>
    <row r="10" spans="1:12">
      <c r="A10" s="88" t="s">
        <v>14</v>
      </c>
      <c r="B10" s="89">
        <v>0</v>
      </c>
      <c r="C10" s="89">
        <v>600000</v>
      </c>
      <c r="D10" s="90">
        <f>+C10+B10</f>
        <v>600000</v>
      </c>
      <c r="E10" s="89">
        <v>0</v>
      </c>
      <c r="F10" s="89">
        <v>285000</v>
      </c>
      <c r="G10" s="90">
        <f>+F10+E10</f>
        <v>285000</v>
      </c>
      <c r="H10" s="89">
        <v>0</v>
      </c>
      <c r="I10" s="89">
        <v>285000</v>
      </c>
      <c r="J10" s="90">
        <f>+I10+H10</f>
        <v>285000</v>
      </c>
      <c r="K10" s="91">
        <f>+G10/D10*100</f>
        <v>47.5</v>
      </c>
      <c r="L10" s="92">
        <f>+J10/D10*100</f>
        <v>47.5</v>
      </c>
    </row>
    <row r="11" spans="1:12">
      <c r="A11" s="88"/>
      <c r="B11" s="89"/>
      <c r="C11" s="89"/>
      <c r="D11" s="90"/>
      <c r="E11" s="89"/>
      <c r="F11" s="89"/>
      <c r="G11" s="90"/>
      <c r="H11" s="89"/>
      <c r="I11" s="89"/>
      <c r="J11" s="90"/>
      <c r="K11" s="91"/>
      <c r="L11" s="92"/>
    </row>
    <row r="12" spans="1:12">
      <c r="A12" s="88" t="s">
        <v>15</v>
      </c>
      <c r="B12" s="89">
        <v>2365000</v>
      </c>
      <c r="C12" s="89">
        <v>3041500</v>
      </c>
      <c r="D12" s="90">
        <f>+B12+C12</f>
        <v>5406500</v>
      </c>
      <c r="E12" s="89">
        <v>2294376</v>
      </c>
      <c r="F12" s="89">
        <v>2913910</v>
      </c>
      <c r="G12" s="90">
        <f>+E12+F12</f>
        <v>5208286</v>
      </c>
      <c r="H12" s="89">
        <v>1987555</v>
      </c>
      <c r="I12" s="89">
        <v>2875384</v>
      </c>
      <c r="J12" s="90">
        <f>+H12+I12</f>
        <v>4862939</v>
      </c>
      <c r="K12" s="91">
        <f>+G12/D12*100</f>
        <v>96.333783408859702</v>
      </c>
      <c r="L12" s="92">
        <f>+J12/D12*100</f>
        <v>89.946157403125866</v>
      </c>
    </row>
    <row r="13" spans="1:12">
      <c r="A13" s="88" t="s">
        <v>16</v>
      </c>
      <c r="B13" s="89"/>
      <c r="C13" s="89"/>
      <c r="D13" s="90"/>
      <c r="E13" s="89"/>
      <c r="F13" s="89"/>
      <c r="G13" s="90"/>
      <c r="H13" s="89"/>
      <c r="I13" s="89"/>
      <c r="J13" s="90"/>
      <c r="K13" s="91"/>
      <c r="L13" s="92"/>
    </row>
    <row r="14" spans="1:12">
      <c r="A14" s="88" t="s">
        <v>17</v>
      </c>
      <c r="B14" s="89"/>
      <c r="C14" s="89"/>
      <c r="D14" s="90"/>
      <c r="E14" s="89"/>
      <c r="F14" s="89"/>
      <c r="G14" s="90"/>
      <c r="H14" s="89"/>
      <c r="I14" s="89"/>
      <c r="J14" s="90"/>
      <c r="K14" s="91"/>
      <c r="L14" s="92"/>
    </row>
    <row r="15" spans="1:12">
      <c r="A15" s="88"/>
      <c r="B15" s="89"/>
      <c r="C15" s="89"/>
      <c r="D15" s="90"/>
      <c r="E15" s="89"/>
      <c r="F15" s="89"/>
      <c r="G15" s="90"/>
      <c r="H15" s="89"/>
      <c r="I15" s="89"/>
      <c r="J15" s="90"/>
      <c r="K15" s="91"/>
      <c r="L15" s="92"/>
    </row>
    <row r="16" spans="1:12">
      <c r="A16" s="88" t="s">
        <v>18</v>
      </c>
      <c r="B16" s="89">
        <v>0</v>
      </c>
      <c r="C16" s="89">
        <v>10000000</v>
      </c>
      <c r="D16" s="90">
        <f>+B16+C16</f>
        <v>10000000</v>
      </c>
      <c r="E16" s="89">
        <v>0</v>
      </c>
      <c r="F16" s="89">
        <v>9548649</v>
      </c>
      <c r="G16" s="90">
        <f>+E16+F16</f>
        <v>9548649</v>
      </c>
      <c r="H16" s="89">
        <v>0</v>
      </c>
      <c r="I16" s="89">
        <v>8457528</v>
      </c>
      <c r="J16" s="90">
        <f>+H16+I16</f>
        <v>8457528</v>
      </c>
      <c r="K16" s="91">
        <f>+G16/D16*100</f>
        <v>95.486490000000003</v>
      </c>
      <c r="L16" s="92">
        <f>+J16/D16*100</f>
        <v>84.575279999999992</v>
      </c>
    </row>
    <row r="17" spans="1:12">
      <c r="A17" s="93" t="s">
        <v>19</v>
      </c>
      <c r="B17" s="89"/>
      <c r="C17" s="89"/>
      <c r="D17" s="90"/>
      <c r="E17" s="89"/>
      <c r="F17" s="89"/>
      <c r="G17" s="90"/>
      <c r="H17" s="89"/>
      <c r="I17" s="89"/>
      <c r="J17" s="90"/>
      <c r="K17" s="91"/>
      <c r="L17" s="92"/>
    </row>
    <row r="18" spans="1:12">
      <c r="A18" s="94"/>
      <c r="B18" s="89"/>
      <c r="C18" s="89"/>
      <c r="D18" s="90"/>
      <c r="E18" s="89"/>
      <c r="F18" s="89"/>
      <c r="G18" s="90"/>
      <c r="H18" s="89"/>
      <c r="I18" s="89"/>
      <c r="J18" s="90"/>
      <c r="K18" s="91"/>
      <c r="L18" s="92"/>
    </row>
    <row r="19" spans="1:12">
      <c r="A19" s="88" t="s">
        <v>72</v>
      </c>
      <c r="B19" s="89">
        <v>400000</v>
      </c>
      <c r="C19" s="89">
        <v>5200000</v>
      </c>
      <c r="D19" s="90">
        <f>+B19+C19</f>
        <v>5600000</v>
      </c>
      <c r="E19" s="89">
        <v>343111</v>
      </c>
      <c r="F19" s="89">
        <v>4989330</v>
      </c>
      <c r="G19" s="90">
        <f>+E19+F19</f>
        <v>5332441</v>
      </c>
      <c r="H19" s="89">
        <v>255633</v>
      </c>
      <c r="I19" s="89">
        <v>4652123</v>
      </c>
      <c r="J19" s="90">
        <f>+H19+I19</f>
        <v>4907756</v>
      </c>
      <c r="K19" s="91">
        <f>+G19/D19*100</f>
        <v>95.222160714285721</v>
      </c>
      <c r="L19" s="92">
        <f>+J19/D19*100</f>
        <v>87.638499999999993</v>
      </c>
    </row>
    <row r="20" spans="1:12">
      <c r="A20" s="88" t="s">
        <v>21</v>
      </c>
      <c r="B20" s="89"/>
      <c r="C20" s="89"/>
      <c r="D20" s="90"/>
      <c r="E20" s="89"/>
      <c r="F20" s="89"/>
      <c r="G20" s="90"/>
      <c r="H20" s="89"/>
      <c r="I20" s="89"/>
      <c r="J20" s="90"/>
      <c r="K20" s="91"/>
      <c r="L20" s="92"/>
    </row>
    <row r="21" spans="1:12">
      <c r="A21" s="88"/>
      <c r="B21" s="89"/>
      <c r="C21" s="89"/>
      <c r="D21" s="90"/>
      <c r="E21" s="89"/>
      <c r="F21" s="89"/>
      <c r="G21" s="90"/>
      <c r="H21" s="89"/>
      <c r="I21" s="89"/>
      <c r="J21" s="90"/>
      <c r="K21" s="91"/>
      <c r="L21" s="92"/>
    </row>
    <row r="22" spans="1:12">
      <c r="A22" s="88" t="s">
        <v>45</v>
      </c>
      <c r="B22" s="89">
        <v>755520</v>
      </c>
      <c r="C22" s="89">
        <v>0</v>
      </c>
      <c r="D22" s="90">
        <f>+B22+C22</f>
        <v>755520</v>
      </c>
      <c r="E22" s="89">
        <v>652995</v>
      </c>
      <c r="F22" s="89">
        <v>0</v>
      </c>
      <c r="G22" s="90">
        <f>+E22+F22</f>
        <v>652995</v>
      </c>
      <c r="H22" s="89">
        <v>148032</v>
      </c>
      <c r="I22" s="89">
        <v>0</v>
      </c>
      <c r="J22" s="90">
        <f>+H22+I22</f>
        <v>148032</v>
      </c>
      <c r="K22" s="91">
        <f>+G22/D22*100</f>
        <v>86.429876111817023</v>
      </c>
      <c r="L22" s="92">
        <f>+J22/D22*100</f>
        <v>19.593392630241425</v>
      </c>
    </row>
    <row r="23" spans="1:12">
      <c r="A23" s="88" t="s">
        <v>46</v>
      </c>
      <c r="B23" s="89"/>
      <c r="C23" s="89"/>
      <c r="D23" s="90"/>
      <c r="E23" s="89"/>
      <c r="F23" s="89"/>
      <c r="G23" s="90"/>
      <c r="H23" s="89"/>
      <c r="I23" s="89"/>
      <c r="J23" s="90"/>
      <c r="K23" s="91"/>
      <c r="L23" s="92"/>
    </row>
    <row r="24" spans="1:12">
      <c r="A24" s="88"/>
      <c r="B24" s="89"/>
      <c r="C24" s="89"/>
      <c r="D24" s="90"/>
      <c r="E24" s="89"/>
      <c r="F24" s="89"/>
      <c r="G24" s="90"/>
      <c r="H24" s="89"/>
      <c r="I24" s="89"/>
      <c r="J24" s="90"/>
      <c r="K24" s="91"/>
      <c r="L24" s="92"/>
    </row>
    <row r="25" spans="1:12">
      <c r="A25" s="88" t="s">
        <v>22</v>
      </c>
      <c r="B25" s="89">
        <v>350000</v>
      </c>
      <c r="C25" s="89">
        <v>1250000</v>
      </c>
      <c r="D25" s="90">
        <f>+B25+C25</f>
        <v>1600000</v>
      </c>
      <c r="E25" s="89">
        <v>295184</v>
      </c>
      <c r="F25" s="89">
        <v>1208236</v>
      </c>
      <c r="G25" s="90">
        <f>+E25+F25</f>
        <v>1503420</v>
      </c>
      <c r="H25" s="89">
        <v>124625</v>
      </c>
      <c r="I25" s="89">
        <v>187232</v>
      </c>
      <c r="J25" s="90">
        <f>+H25+I25</f>
        <v>311857</v>
      </c>
      <c r="K25" s="91">
        <f>+G25/D25*100</f>
        <v>93.963750000000005</v>
      </c>
      <c r="L25" s="92">
        <f>+J25/D25*100</f>
        <v>19.491062500000002</v>
      </c>
    </row>
    <row r="26" spans="1:12">
      <c r="A26" s="88"/>
      <c r="B26" s="89"/>
      <c r="C26" s="89"/>
      <c r="D26" s="90"/>
      <c r="E26" s="89"/>
      <c r="F26" s="89"/>
      <c r="G26" s="90"/>
      <c r="H26" s="89"/>
      <c r="I26" s="89"/>
      <c r="J26" s="90"/>
      <c r="K26" s="91"/>
      <c r="L26" s="92"/>
    </row>
    <row r="27" spans="1:12">
      <c r="A27" s="88" t="s">
        <v>23</v>
      </c>
      <c r="B27" s="89">
        <v>100000</v>
      </c>
      <c r="C27" s="89">
        <v>0</v>
      </c>
      <c r="D27" s="90">
        <f>+B27+C27</f>
        <v>100000</v>
      </c>
      <c r="E27" s="89">
        <v>35526</v>
      </c>
      <c r="F27" s="89">
        <v>0</v>
      </c>
      <c r="G27" s="90">
        <f>+E27+F27</f>
        <v>35526</v>
      </c>
      <c r="H27" s="89">
        <v>33382</v>
      </c>
      <c r="I27" s="89">
        <v>0</v>
      </c>
      <c r="J27" s="90">
        <f>+H27+I27</f>
        <v>33382</v>
      </c>
      <c r="K27" s="91">
        <f>+G27/D27*100</f>
        <v>35.526000000000003</v>
      </c>
      <c r="L27" s="92">
        <f>+J27/D27*100</f>
        <v>33.381999999999998</v>
      </c>
    </row>
    <row r="28" spans="1:12">
      <c r="A28" s="88"/>
      <c r="B28" s="89"/>
      <c r="C28" s="89"/>
      <c r="D28" s="90"/>
      <c r="E28" s="89"/>
      <c r="F28" s="89"/>
      <c r="G28" s="90"/>
      <c r="H28" s="89"/>
      <c r="I28" s="89"/>
      <c r="J28" s="90"/>
      <c r="K28" s="91"/>
      <c r="L28" s="92"/>
    </row>
    <row r="29" spans="1:12">
      <c r="A29" s="88" t="s">
        <v>77</v>
      </c>
      <c r="B29" s="89"/>
      <c r="C29" s="89">
        <v>2150000</v>
      </c>
      <c r="D29" s="90">
        <f>+B29+C29</f>
        <v>2150000</v>
      </c>
      <c r="E29" s="89"/>
      <c r="F29" s="89">
        <v>1817313</v>
      </c>
      <c r="G29" s="90">
        <f>+E29+F29</f>
        <v>1817313</v>
      </c>
      <c r="H29" s="89"/>
      <c r="I29" s="89">
        <v>145571</v>
      </c>
      <c r="J29" s="90">
        <f>+H29+I29</f>
        <v>145571</v>
      </c>
      <c r="K29" s="91">
        <f>+G29/D29*100</f>
        <v>84.526186046511626</v>
      </c>
      <c r="L29" s="92">
        <f>+J29/D29*100</f>
        <v>6.7707441860465121</v>
      </c>
    </row>
    <row r="30" spans="1:12">
      <c r="A30" s="88" t="s">
        <v>78</v>
      </c>
      <c r="B30" s="89"/>
      <c r="C30" s="89"/>
      <c r="D30" s="90"/>
      <c r="E30" s="89"/>
      <c r="F30" s="89"/>
      <c r="G30" s="90"/>
      <c r="H30" s="89"/>
      <c r="I30" s="89"/>
      <c r="J30" s="90"/>
      <c r="K30" s="91"/>
      <c r="L30" s="92"/>
    </row>
    <row r="31" spans="1:12">
      <c r="A31" s="88"/>
      <c r="B31" s="89"/>
      <c r="C31" s="89"/>
      <c r="D31" s="90"/>
      <c r="E31" s="89"/>
      <c r="F31" s="89"/>
      <c r="G31" s="90"/>
      <c r="H31" s="89"/>
      <c r="I31" s="89"/>
      <c r="J31" s="90"/>
      <c r="K31" s="91"/>
      <c r="L31" s="92"/>
    </row>
    <row r="32" spans="1:12">
      <c r="A32" s="88" t="s">
        <v>79</v>
      </c>
      <c r="B32" s="89"/>
      <c r="C32" s="89">
        <v>300000</v>
      </c>
      <c r="D32" s="90">
        <f>+B32+C32</f>
        <v>300000</v>
      </c>
      <c r="E32" s="89"/>
      <c r="F32" s="89">
        <v>300000</v>
      </c>
      <c r="G32" s="90">
        <f>+E32+F32</f>
        <v>300000</v>
      </c>
      <c r="H32" s="89"/>
      <c r="I32" s="89">
        <v>6000</v>
      </c>
      <c r="J32" s="90">
        <f>+H32+I32</f>
        <v>6000</v>
      </c>
      <c r="K32" s="91">
        <f>+G32/D32*100</f>
        <v>100</v>
      </c>
      <c r="L32" s="92">
        <f>+J32/D32*100</f>
        <v>2</v>
      </c>
    </row>
    <row r="33" spans="1:12">
      <c r="A33" s="88"/>
      <c r="B33" s="89"/>
      <c r="C33" s="89"/>
      <c r="D33" s="90"/>
      <c r="E33" s="89"/>
      <c r="F33" s="89"/>
      <c r="G33" s="90"/>
      <c r="H33" s="89"/>
      <c r="I33" s="89"/>
      <c r="J33" s="90"/>
      <c r="K33" s="91"/>
      <c r="L33" s="92"/>
    </row>
    <row r="34" spans="1:12">
      <c r="A34" s="88" t="s">
        <v>74</v>
      </c>
      <c r="B34" s="89"/>
      <c r="C34" s="89">
        <v>72000</v>
      </c>
      <c r="D34" s="90">
        <f>+B34+C34</f>
        <v>72000</v>
      </c>
      <c r="E34" s="89"/>
      <c r="F34" s="89"/>
      <c r="G34" s="90">
        <f>+E34+F34</f>
        <v>0</v>
      </c>
      <c r="H34" s="89"/>
      <c r="I34" s="89"/>
      <c r="J34" s="90">
        <f>+H34+I34</f>
        <v>0</v>
      </c>
      <c r="K34" s="91">
        <f>+G34/D34*100</f>
        <v>0</v>
      </c>
      <c r="L34" s="92">
        <f>+J34/D34*100</f>
        <v>0</v>
      </c>
    </row>
    <row r="35" spans="1:12">
      <c r="A35" s="88"/>
      <c r="B35" s="89"/>
      <c r="C35" s="89"/>
      <c r="D35" s="90"/>
      <c r="E35" s="89"/>
      <c r="F35" s="89"/>
      <c r="G35" s="90"/>
      <c r="H35" s="89"/>
      <c r="I35" s="89"/>
      <c r="J35" s="90"/>
      <c r="K35" s="91"/>
      <c r="L35" s="92"/>
    </row>
    <row r="36" spans="1:12">
      <c r="A36" s="88" t="s">
        <v>15</v>
      </c>
      <c r="B36" s="89"/>
      <c r="C36" s="89">
        <v>220000</v>
      </c>
      <c r="D36" s="90">
        <f>+B36+C36</f>
        <v>220000</v>
      </c>
      <c r="E36" s="89"/>
      <c r="F36" s="89">
        <v>220000</v>
      </c>
      <c r="G36" s="90">
        <f>+E36+F36</f>
        <v>220000</v>
      </c>
      <c r="H36" s="89"/>
      <c r="I36" s="89">
        <v>0</v>
      </c>
      <c r="J36" s="90">
        <f>+H36+I36</f>
        <v>0</v>
      </c>
      <c r="K36" s="91">
        <f>+G36/D36*100</f>
        <v>100</v>
      </c>
      <c r="L36" s="92">
        <f>+J36/D36*100</f>
        <v>0</v>
      </c>
    </row>
    <row r="37" spans="1:12">
      <c r="A37" s="88" t="s">
        <v>16</v>
      </c>
      <c r="B37" s="89"/>
      <c r="C37" s="89"/>
      <c r="D37" s="90"/>
      <c r="E37" s="89"/>
      <c r="F37" s="89"/>
      <c r="G37" s="90"/>
      <c r="H37" s="89"/>
      <c r="I37" s="89"/>
      <c r="J37" s="90"/>
      <c r="K37" s="91"/>
      <c r="L37" s="92"/>
    </row>
    <row r="38" spans="1:12">
      <c r="A38" s="88" t="s">
        <v>17</v>
      </c>
      <c r="B38" s="89"/>
      <c r="C38" s="89"/>
      <c r="D38" s="90"/>
      <c r="E38" s="89"/>
      <c r="F38" s="89"/>
      <c r="G38" s="90"/>
      <c r="H38" s="89"/>
      <c r="I38" s="89"/>
      <c r="J38" s="90"/>
      <c r="K38" s="91"/>
      <c r="L38" s="92"/>
    </row>
    <row r="39" spans="1:12">
      <c r="A39" s="88"/>
      <c r="B39" s="89"/>
      <c r="C39" s="89"/>
      <c r="D39" s="90"/>
      <c r="E39" s="89"/>
      <c r="F39" s="89"/>
      <c r="G39" s="90"/>
      <c r="H39" s="89"/>
      <c r="I39" s="89"/>
      <c r="J39" s="90"/>
      <c r="K39" s="91"/>
      <c r="L39" s="92"/>
    </row>
    <row r="40" spans="1:12">
      <c r="A40" s="88" t="s">
        <v>72</v>
      </c>
      <c r="B40" s="89"/>
      <c r="C40" s="89">
        <v>900000</v>
      </c>
      <c r="D40" s="90">
        <f>+B40+C40</f>
        <v>900000</v>
      </c>
      <c r="E40" s="89"/>
      <c r="F40" s="89">
        <v>867980</v>
      </c>
      <c r="G40" s="90">
        <f>+E40+F40</f>
        <v>867980</v>
      </c>
      <c r="H40" s="89"/>
      <c r="I40" s="89">
        <v>433531</v>
      </c>
      <c r="J40" s="90">
        <f>+H40+I40</f>
        <v>433531</v>
      </c>
      <c r="K40" s="91">
        <f>+G40/D40*100</f>
        <v>96.442222222222213</v>
      </c>
      <c r="L40" s="92">
        <f>+J40/D40*100</f>
        <v>48.170111111111112</v>
      </c>
    </row>
    <row r="41" spans="1:12">
      <c r="A41" s="88" t="s">
        <v>21</v>
      </c>
      <c r="B41" s="89"/>
      <c r="C41" s="89"/>
      <c r="D41" s="90"/>
      <c r="E41" s="89"/>
      <c r="F41" s="89"/>
      <c r="G41" s="90"/>
      <c r="H41" s="89"/>
      <c r="I41" s="89"/>
      <c r="J41" s="90"/>
      <c r="K41" s="91"/>
      <c r="L41" s="92"/>
    </row>
    <row r="42" spans="1:12">
      <c r="A42" s="88"/>
      <c r="B42" s="89"/>
      <c r="C42" s="89"/>
      <c r="D42" s="90"/>
      <c r="E42" s="89"/>
      <c r="F42" s="89"/>
      <c r="G42" s="90"/>
      <c r="H42" s="89"/>
      <c r="I42" s="89"/>
      <c r="J42" s="90"/>
      <c r="K42" s="91"/>
      <c r="L42" s="92"/>
    </row>
    <row r="43" spans="1:12">
      <c r="A43" s="95" t="s">
        <v>24</v>
      </c>
      <c r="B43" s="89">
        <f t="shared" ref="B43:J43" si="0">SUM(B10:B42)</f>
        <v>3970520</v>
      </c>
      <c r="C43" s="89">
        <f t="shared" si="0"/>
        <v>23733500</v>
      </c>
      <c r="D43" s="90">
        <f t="shared" si="0"/>
        <v>27704020</v>
      </c>
      <c r="E43" s="89">
        <f t="shared" si="0"/>
        <v>3621192</v>
      </c>
      <c r="F43" s="89">
        <f t="shared" si="0"/>
        <v>22150418</v>
      </c>
      <c r="G43" s="90">
        <f t="shared" si="0"/>
        <v>25771610</v>
      </c>
      <c r="H43" s="89">
        <f t="shared" si="0"/>
        <v>2549227</v>
      </c>
      <c r="I43" s="89">
        <f t="shared" si="0"/>
        <v>17042369</v>
      </c>
      <c r="J43" s="90">
        <f t="shared" si="0"/>
        <v>19591596</v>
      </c>
      <c r="K43" s="91">
        <f>+G43/D43*100</f>
        <v>93.024802898640701</v>
      </c>
      <c r="L43" s="92">
        <f>+J43/D43*100</f>
        <v>70.717520417614494</v>
      </c>
    </row>
    <row r="44" spans="1:12">
      <c r="A44" s="95"/>
      <c r="B44" s="89"/>
      <c r="C44" s="89"/>
      <c r="D44" s="90"/>
      <c r="E44" s="89"/>
      <c r="F44" s="89"/>
      <c r="G44" s="90"/>
      <c r="H44" s="89"/>
      <c r="I44" s="89"/>
      <c r="J44" s="90"/>
      <c r="K44" s="91"/>
      <c r="L44" s="92"/>
    </row>
    <row r="45" spans="1:12">
      <c r="A45" s="96" t="s">
        <v>25</v>
      </c>
      <c r="B45" s="89">
        <f>SUM(B47:B49)</f>
        <v>46247100</v>
      </c>
      <c r="C45" s="89">
        <f>SUM(C47:C49)</f>
        <v>2539700</v>
      </c>
      <c r="D45" s="90">
        <f>SUM(D47:D49)</f>
        <v>48786800</v>
      </c>
      <c r="E45" s="89">
        <f>SUM(E47:E49)</f>
        <v>42650422</v>
      </c>
      <c r="F45" s="89">
        <f>SUM(F47:F49)</f>
        <v>2328016</v>
      </c>
      <c r="G45" s="90">
        <f>+E45+F45</f>
        <v>44978438</v>
      </c>
      <c r="H45" s="89">
        <f>SUM(H47:H49)</f>
        <v>42360687</v>
      </c>
      <c r="I45" s="89">
        <f>SUM(I47:I49)</f>
        <v>1535829</v>
      </c>
      <c r="J45" s="89">
        <f>SUM(J47:J49)</f>
        <v>43896516</v>
      </c>
      <c r="K45" s="91">
        <f>+G45/D45*100</f>
        <v>92.193868013479047</v>
      </c>
      <c r="L45" s="92">
        <f>+J45/D45*100</f>
        <v>89.976214877794817</v>
      </c>
    </row>
    <row r="46" spans="1:12">
      <c r="A46" s="96"/>
      <c r="B46" s="89"/>
      <c r="C46" s="89"/>
      <c r="D46" s="90"/>
      <c r="E46" s="89"/>
      <c r="F46" s="89"/>
      <c r="G46" s="90"/>
      <c r="H46" s="89"/>
      <c r="I46" s="89"/>
      <c r="J46" s="90"/>
      <c r="K46" s="91"/>
      <c r="L46" s="92"/>
    </row>
    <row r="47" spans="1:12">
      <c r="A47" s="97" t="s">
        <v>26</v>
      </c>
      <c r="B47" s="89">
        <v>42672500</v>
      </c>
      <c r="C47" s="89">
        <v>360000</v>
      </c>
      <c r="D47" s="90">
        <f>+C47+B47</f>
        <v>43032500</v>
      </c>
      <c r="E47" s="89">
        <v>39752893</v>
      </c>
      <c r="F47" s="89">
        <v>360000</v>
      </c>
      <c r="G47" s="90">
        <f>+E47+F47</f>
        <v>40112893</v>
      </c>
      <c r="H47" s="89">
        <v>39752893</v>
      </c>
      <c r="I47" s="89">
        <v>327500</v>
      </c>
      <c r="J47" s="90">
        <f>+H47+I47</f>
        <v>40080393</v>
      </c>
      <c r="K47" s="91">
        <f>+G47/D47*100</f>
        <v>93.21534421658049</v>
      </c>
      <c r="L47" s="92">
        <f>+J47/D47*100</f>
        <v>93.139819903561261</v>
      </c>
    </row>
    <row r="48" spans="1:12">
      <c r="A48" s="98" t="s">
        <v>27</v>
      </c>
      <c r="B48" s="89">
        <v>1796700</v>
      </c>
      <c r="C48" s="89">
        <v>1207200</v>
      </c>
      <c r="D48" s="90">
        <f>+C48+B48</f>
        <v>3003900</v>
      </c>
      <c r="E48" s="89">
        <v>1622002</v>
      </c>
      <c r="F48" s="89">
        <v>1088233</v>
      </c>
      <c r="G48" s="90">
        <f>+E48+F48</f>
        <v>2710235</v>
      </c>
      <c r="H48" s="89">
        <v>1515039</v>
      </c>
      <c r="I48" s="89">
        <v>1019294</v>
      </c>
      <c r="J48" s="90">
        <f>+H48+I48</f>
        <v>2534333</v>
      </c>
      <c r="K48" s="91">
        <f>+G48/D48*100</f>
        <v>90.223875628349816</v>
      </c>
      <c r="L48" s="92">
        <f>+J48/D48*100</f>
        <v>84.368088152068978</v>
      </c>
    </row>
    <row r="49" spans="1:12">
      <c r="A49" s="98" t="s">
        <v>28</v>
      </c>
      <c r="B49" s="89">
        <v>1777900</v>
      </c>
      <c r="C49" s="89">
        <v>972500</v>
      </c>
      <c r="D49" s="90">
        <f>+C49+B49</f>
        <v>2750400</v>
      </c>
      <c r="E49" s="89">
        <v>1275527</v>
      </c>
      <c r="F49" s="89">
        <v>879783</v>
      </c>
      <c r="G49" s="90">
        <f>+E49+F49</f>
        <v>2155310</v>
      </c>
      <c r="H49" s="89">
        <v>1092755</v>
      </c>
      <c r="I49" s="89">
        <v>189035</v>
      </c>
      <c r="J49" s="90">
        <f>+H49+I49</f>
        <v>1281790</v>
      </c>
      <c r="K49" s="91">
        <f>+G49/D49*100</f>
        <v>78.363510762070973</v>
      </c>
      <c r="L49" s="92">
        <f>+J49/D49*100</f>
        <v>46.603766724840021</v>
      </c>
    </row>
    <row r="50" spans="1:12">
      <c r="A50" s="99"/>
      <c r="B50" s="89"/>
      <c r="C50" s="89"/>
      <c r="D50" s="90"/>
      <c r="E50" s="89"/>
      <c r="F50" s="89"/>
      <c r="G50" s="90"/>
      <c r="H50" s="89"/>
      <c r="I50" s="89"/>
      <c r="J50" s="90"/>
      <c r="K50" s="91"/>
      <c r="L50" s="92"/>
    </row>
    <row r="51" spans="1:12">
      <c r="A51" s="96" t="s">
        <v>29</v>
      </c>
      <c r="B51" s="89">
        <v>341900</v>
      </c>
      <c r="C51" s="89">
        <v>0</v>
      </c>
      <c r="D51" s="90">
        <f>+B51+C51</f>
        <v>341900</v>
      </c>
      <c r="E51" s="89">
        <v>339055</v>
      </c>
      <c r="F51" s="89">
        <v>0</v>
      </c>
      <c r="G51" s="90">
        <f>+E51+F51</f>
        <v>339055</v>
      </c>
      <c r="H51" s="89">
        <v>339055</v>
      </c>
      <c r="I51" s="89">
        <v>0</v>
      </c>
      <c r="J51" s="90">
        <f>+H51+I51</f>
        <v>339055</v>
      </c>
      <c r="K51" s="100">
        <f>+G51/D51*100</f>
        <v>99.16788534659257</v>
      </c>
      <c r="L51" s="101">
        <f>+J51/D51*100</f>
        <v>99.16788534659257</v>
      </c>
    </row>
    <row r="52" spans="1:12">
      <c r="A52" s="102"/>
      <c r="B52" s="103"/>
      <c r="C52" s="103"/>
      <c r="D52" s="104"/>
      <c r="E52" s="103"/>
      <c r="F52" s="103"/>
      <c r="G52" s="104"/>
      <c r="H52" s="103"/>
      <c r="I52" s="103"/>
      <c r="J52" s="104"/>
      <c r="K52" s="91"/>
      <c r="L52" s="92"/>
    </row>
    <row r="53" spans="1:12">
      <c r="A53" s="105" t="s">
        <v>30</v>
      </c>
      <c r="B53" s="106">
        <f>+B43+B45+B51</f>
        <v>50559520</v>
      </c>
      <c r="C53" s="106">
        <f>+C43+C45+C51</f>
        <v>26273200</v>
      </c>
      <c r="D53" s="107">
        <f>+B53+C53</f>
        <v>76832720</v>
      </c>
      <c r="E53" s="106">
        <f>+E43+E45+E51</f>
        <v>46610669</v>
      </c>
      <c r="F53" s="106">
        <f>+F43+F45+F51</f>
        <v>24478434</v>
      </c>
      <c r="G53" s="107">
        <f>+E53+F53</f>
        <v>71089103</v>
      </c>
      <c r="H53" s="106">
        <f>+H43+H45+H51</f>
        <v>45248969</v>
      </c>
      <c r="I53" s="106">
        <f>+I43+I45+I51</f>
        <v>18578198</v>
      </c>
      <c r="J53" s="107">
        <f>+H53+I53</f>
        <v>63827167</v>
      </c>
      <c r="K53" s="108">
        <f>+G53/D53*100</f>
        <v>92.524516898529683</v>
      </c>
      <c r="L53" s="109">
        <f>+J53/D53*100</f>
        <v>83.072897848729028</v>
      </c>
    </row>
    <row r="54" spans="1:12">
      <c r="A54" s="110"/>
      <c r="B54" s="111"/>
      <c r="C54" s="111"/>
      <c r="D54" s="112"/>
      <c r="E54" s="111"/>
      <c r="F54" s="111"/>
      <c r="G54" s="112"/>
      <c r="H54" s="111"/>
      <c r="I54" s="111"/>
      <c r="J54" s="112"/>
      <c r="K54" s="82"/>
      <c r="L54" s="83"/>
    </row>
    <row r="55" spans="1:12">
      <c r="A55" s="113" t="s">
        <v>80</v>
      </c>
      <c r="B55" s="89"/>
      <c r="C55" s="89"/>
      <c r="D55" s="89"/>
      <c r="E55" s="89"/>
      <c r="F55" s="89"/>
      <c r="G55" s="89"/>
      <c r="H55" s="114" t="s">
        <v>81</v>
      </c>
      <c r="J55" s="89"/>
      <c r="K55" s="115"/>
    </row>
    <row r="56" spans="1:12">
      <c r="A56" s="57" t="s">
        <v>82</v>
      </c>
    </row>
    <row r="58" spans="1:12">
      <c r="E58" s="116"/>
    </row>
  </sheetData>
  <mergeCells count="3">
    <mergeCell ref="A1:L1"/>
    <mergeCell ref="A2:L2"/>
    <mergeCell ref="A3:L3"/>
  </mergeCells>
  <phoneticPr fontId="10" type="noConversion"/>
  <printOptions horizontalCentered="1"/>
  <pageMargins left="0.78740157480314965" right="0.78740157480314965" top="0.78740157480314965" bottom="0.78740157480314965" header="0" footer="0"/>
  <pageSetup scale="7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V65"/>
  <sheetViews>
    <sheetView topLeftCell="D38" zoomScale="80" zoomScaleNormal="80" workbookViewId="0">
      <selection sqref="A1:Q65"/>
    </sheetView>
  </sheetViews>
  <sheetFormatPr baseColWidth="10" defaultRowHeight="12.75"/>
  <cols>
    <col min="1" max="1" width="55.85546875" customWidth="1"/>
    <col min="2" max="2" width="11" customWidth="1"/>
    <col min="3" max="3" width="14.140625" customWidth="1"/>
    <col min="4" max="4" width="13.28515625" customWidth="1"/>
    <col min="5" max="5" width="13.85546875" customWidth="1"/>
    <col min="6" max="6" width="14.7109375" customWidth="1"/>
    <col min="7" max="7" width="14.28515625" customWidth="1"/>
    <col min="8" max="8" width="15.42578125" customWidth="1"/>
    <col min="9" max="9" width="13" customWidth="1"/>
    <col min="10" max="10" width="12.7109375" customWidth="1"/>
    <col min="11" max="11" width="13.7109375" customWidth="1"/>
    <col min="12" max="12" width="12" customWidth="1"/>
    <col min="13" max="13" width="11.5703125" bestFit="1" customWidth="1"/>
    <col min="14" max="14" width="13.7109375" customWidth="1"/>
    <col min="15" max="15" width="14.85546875" customWidth="1"/>
    <col min="16" max="16" width="11.5703125" bestFit="1" customWidth="1"/>
    <col min="17" max="17" width="14" customWidth="1"/>
    <col min="18" max="18" width="12" bestFit="1" customWidth="1"/>
  </cols>
  <sheetData>
    <row r="1" spans="1:22" ht="15.75">
      <c r="A1" s="272" t="s">
        <v>0</v>
      </c>
      <c r="B1" s="272"/>
      <c r="C1" s="272"/>
      <c r="D1" s="272"/>
      <c r="E1" s="272"/>
      <c r="F1" s="272"/>
      <c r="G1" s="272"/>
      <c r="H1" s="272"/>
      <c r="I1" s="205"/>
      <c r="J1" s="205"/>
      <c r="K1" s="205"/>
      <c r="L1" s="205"/>
      <c r="M1" s="205"/>
      <c r="N1" s="205"/>
      <c r="O1" s="205"/>
      <c r="P1" s="205"/>
      <c r="Q1" s="205"/>
    </row>
    <row r="2" spans="1:22" ht="15.75">
      <c r="A2" s="206"/>
      <c r="B2" s="206"/>
      <c r="C2" s="206"/>
      <c r="D2" s="206"/>
      <c r="E2" s="206"/>
      <c r="F2" s="206"/>
      <c r="G2" s="206"/>
      <c r="H2" s="206"/>
      <c r="I2" s="205"/>
      <c r="J2" s="205"/>
      <c r="K2" s="205"/>
      <c r="L2" s="205"/>
      <c r="M2" s="205"/>
      <c r="N2" s="205"/>
      <c r="O2" s="205"/>
      <c r="P2" s="205"/>
      <c r="Q2" s="205"/>
    </row>
    <row r="3" spans="1:22" ht="15.75">
      <c r="A3" s="272" t="s">
        <v>95</v>
      </c>
      <c r="B3" s="272"/>
      <c r="C3" s="272"/>
      <c r="D3" s="272"/>
      <c r="E3" s="272"/>
      <c r="F3" s="272"/>
      <c r="G3" s="272"/>
      <c r="H3" s="272"/>
      <c r="I3" s="205"/>
      <c r="J3" s="205"/>
      <c r="K3" s="205"/>
      <c r="L3" s="205"/>
      <c r="M3" s="205"/>
      <c r="N3" s="205"/>
      <c r="O3" s="205"/>
      <c r="P3" s="205"/>
      <c r="Q3" s="205"/>
    </row>
    <row r="4" spans="1:22" ht="15.75">
      <c r="A4" s="206"/>
      <c r="B4" s="206"/>
      <c r="C4" s="206"/>
      <c r="D4" s="206"/>
      <c r="E4" s="206"/>
      <c r="F4" s="206"/>
      <c r="G4" s="206"/>
      <c r="H4" s="206"/>
      <c r="I4" s="205"/>
      <c r="J4" s="205"/>
      <c r="K4" s="205"/>
      <c r="L4" s="205"/>
      <c r="M4" s="205"/>
      <c r="N4" s="205"/>
      <c r="O4" s="205"/>
      <c r="P4" s="205"/>
      <c r="Q4" s="205"/>
    </row>
    <row r="5" spans="1:22" ht="15.75">
      <c r="A5" s="273" t="s">
        <v>1</v>
      </c>
      <c r="B5" s="273"/>
      <c r="C5" s="273"/>
      <c r="D5" s="273"/>
      <c r="E5" s="273"/>
      <c r="F5" s="273"/>
      <c r="G5" s="273"/>
      <c r="H5" s="273"/>
      <c r="I5" s="205"/>
      <c r="J5" s="205"/>
      <c r="K5" s="205"/>
      <c r="L5" s="205"/>
      <c r="M5" s="205"/>
      <c r="N5" s="205"/>
      <c r="O5" s="205"/>
      <c r="P5" s="205"/>
      <c r="Q5" s="205"/>
    </row>
    <row r="6" spans="1:22" ht="15.75">
      <c r="A6" s="207"/>
      <c r="B6" s="207"/>
      <c r="C6" s="207"/>
      <c r="D6" s="207"/>
      <c r="E6" s="207"/>
      <c r="F6" s="208"/>
      <c r="G6" s="208"/>
      <c r="H6" s="208"/>
      <c r="I6" s="205"/>
      <c r="J6" s="205"/>
      <c r="K6" s="205"/>
      <c r="L6" s="205"/>
      <c r="M6" s="205"/>
      <c r="N6" s="205"/>
      <c r="O6" s="205"/>
      <c r="P6" s="205"/>
      <c r="Q6" s="205"/>
    </row>
    <row r="7" spans="1:22" ht="22.5" customHeight="1">
      <c r="A7" s="149"/>
      <c r="B7" s="150" t="s">
        <v>101</v>
      </c>
      <c r="C7" s="150"/>
      <c r="D7" s="150"/>
      <c r="E7" s="150"/>
      <c r="F7" s="182" t="s">
        <v>100</v>
      </c>
      <c r="G7" s="150"/>
      <c r="H7" s="151"/>
      <c r="I7" s="182" t="s">
        <v>102</v>
      </c>
      <c r="J7" s="150"/>
      <c r="K7" s="151"/>
      <c r="L7" s="182" t="s">
        <v>104</v>
      </c>
      <c r="M7" s="150"/>
      <c r="N7" s="151"/>
      <c r="O7" s="182" t="s">
        <v>103</v>
      </c>
      <c r="P7" s="150"/>
      <c r="Q7" s="151"/>
    </row>
    <row r="8" spans="1:22">
      <c r="A8" s="152" t="s">
        <v>6</v>
      </c>
      <c r="B8" s="153"/>
      <c r="C8" s="180"/>
      <c r="D8" s="150"/>
      <c r="E8" s="180"/>
      <c r="F8" s="180"/>
      <c r="G8" s="150"/>
      <c r="H8" s="180"/>
      <c r="I8" s="180"/>
      <c r="J8" s="150"/>
      <c r="K8" s="180"/>
      <c r="L8" s="180"/>
      <c r="M8" s="150"/>
      <c r="N8" s="180"/>
      <c r="O8" s="180"/>
      <c r="P8" s="150"/>
      <c r="Q8" s="180"/>
    </row>
    <row r="9" spans="1:22">
      <c r="A9" s="148"/>
      <c r="B9" s="179" t="s">
        <v>96</v>
      </c>
      <c r="C9" s="181" t="s">
        <v>8</v>
      </c>
      <c r="D9" s="154" t="s">
        <v>9</v>
      </c>
      <c r="E9" s="181" t="s">
        <v>10</v>
      </c>
      <c r="F9" s="181" t="s">
        <v>8</v>
      </c>
      <c r="G9" s="154" t="s">
        <v>9</v>
      </c>
      <c r="H9" s="181" t="s">
        <v>10</v>
      </c>
      <c r="I9" s="181" t="s">
        <v>8</v>
      </c>
      <c r="J9" s="154" t="s">
        <v>9</v>
      </c>
      <c r="K9" s="181" t="s">
        <v>10</v>
      </c>
      <c r="L9" s="181" t="s">
        <v>8</v>
      </c>
      <c r="M9" s="154" t="s">
        <v>9</v>
      </c>
      <c r="N9" s="181" t="s">
        <v>10</v>
      </c>
      <c r="O9" s="181" t="s">
        <v>8</v>
      </c>
      <c r="P9" s="154" t="s">
        <v>9</v>
      </c>
      <c r="Q9" s="181" t="s">
        <v>10</v>
      </c>
    </row>
    <row r="10" spans="1:22">
      <c r="A10" s="155"/>
      <c r="B10" s="156"/>
      <c r="C10" s="173" t="s">
        <v>12</v>
      </c>
      <c r="D10" s="154" t="s">
        <v>13</v>
      </c>
      <c r="E10" s="155"/>
      <c r="F10" s="173" t="s">
        <v>12</v>
      </c>
      <c r="G10" s="154" t="s">
        <v>13</v>
      </c>
      <c r="H10" s="155"/>
      <c r="I10" s="173" t="s">
        <v>12</v>
      </c>
      <c r="J10" s="154" t="s">
        <v>13</v>
      </c>
      <c r="K10" s="155"/>
      <c r="L10" s="173" t="s">
        <v>12</v>
      </c>
      <c r="M10" s="154" t="s">
        <v>13</v>
      </c>
      <c r="N10" s="155"/>
      <c r="O10" s="173" t="s">
        <v>12</v>
      </c>
      <c r="P10" s="154" t="s">
        <v>13</v>
      </c>
      <c r="Q10" s="155"/>
    </row>
    <row r="11" spans="1:22">
      <c r="A11" s="120"/>
      <c r="B11" s="142"/>
      <c r="C11" s="142"/>
      <c r="D11" s="142"/>
      <c r="E11" s="142"/>
      <c r="F11" s="18"/>
      <c r="G11" s="18"/>
      <c r="H11" s="19"/>
      <c r="I11" s="18"/>
      <c r="J11" s="18"/>
      <c r="K11" s="19"/>
      <c r="L11" s="18"/>
      <c r="M11" s="18"/>
      <c r="N11" s="19"/>
      <c r="O11" s="18"/>
      <c r="P11" s="18"/>
      <c r="Q11" s="19"/>
    </row>
    <row r="12" spans="1:22">
      <c r="A12" s="51" t="s">
        <v>83</v>
      </c>
      <c r="B12" s="187">
        <v>10</v>
      </c>
      <c r="C12" s="229">
        <v>10943750</v>
      </c>
      <c r="D12" s="229">
        <v>0</v>
      </c>
      <c r="E12" s="209">
        <f>+D12+C12</f>
        <v>10943750</v>
      </c>
      <c r="F12" s="210">
        <v>0</v>
      </c>
      <c r="G12" s="210">
        <v>0</v>
      </c>
      <c r="H12" s="209">
        <f>+G12+F12</f>
        <v>0</v>
      </c>
      <c r="I12" s="210">
        <f>+C12-F12</f>
        <v>10943750</v>
      </c>
      <c r="J12" s="210">
        <v>0</v>
      </c>
      <c r="K12" s="209">
        <f>+J12+I12</f>
        <v>10943750</v>
      </c>
      <c r="L12" s="210">
        <v>0</v>
      </c>
      <c r="M12" s="210">
        <v>0</v>
      </c>
      <c r="N12" s="209">
        <f>+M12+L12</f>
        <v>0</v>
      </c>
      <c r="O12" s="210">
        <f>+I12+L12</f>
        <v>10943750</v>
      </c>
      <c r="P12" s="210">
        <f>+J12+M12</f>
        <v>0</v>
      </c>
      <c r="Q12" s="209">
        <f>+P12+O12</f>
        <v>10943750</v>
      </c>
    </row>
    <row r="13" spans="1:22">
      <c r="A13" s="51" t="s">
        <v>84</v>
      </c>
      <c r="B13" s="187"/>
      <c r="C13" s="229"/>
      <c r="D13" s="229"/>
      <c r="E13" s="209"/>
      <c r="F13" s="210"/>
      <c r="G13" s="210"/>
      <c r="H13" s="209"/>
      <c r="I13" s="210"/>
      <c r="J13" s="210"/>
      <c r="K13" s="209"/>
      <c r="L13" s="210"/>
      <c r="M13" s="210"/>
      <c r="N13" s="209"/>
      <c r="O13" s="210"/>
      <c r="P13" s="210"/>
      <c r="Q13" s="209"/>
    </row>
    <row r="14" spans="1:22">
      <c r="A14" s="51" t="s">
        <v>97</v>
      </c>
      <c r="B14" s="187"/>
      <c r="C14" s="229"/>
      <c r="D14" s="229"/>
      <c r="E14" s="209"/>
      <c r="F14" s="210"/>
      <c r="G14" s="210"/>
      <c r="H14" s="209"/>
      <c r="I14" s="210"/>
      <c r="J14" s="210"/>
      <c r="K14" s="209"/>
      <c r="L14" s="210"/>
      <c r="M14" s="210"/>
      <c r="N14" s="209"/>
      <c r="O14" s="210"/>
      <c r="P14" s="210"/>
      <c r="Q14" s="209"/>
    </row>
    <row r="15" spans="1:22">
      <c r="A15" s="51"/>
      <c r="B15" s="50"/>
      <c r="C15" s="211"/>
      <c r="D15" s="211"/>
      <c r="E15" s="211"/>
      <c r="F15" s="143"/>
      <c r="G15" s="143"/>
      <c r="H15" s="209"/>
      <c r="I15" s="143"/>
      <c r="J15" s="143"/>
      <c r="K15" s="209"/>
      <c r="L15" s="143"/>
      <c r="M15" s="143"/>
      <c r="N15" s="209"/>
      <c r="O15" s="143"/>
      <c r="P15" s="143"/>
      <c r="Q15" s="209"/>
    </row>
    <row r="16" spans="1:22">
      <c r="A16" s="51" t="s">
        <v>83</v>
      </c>
      <c r="B16" s="187">
        <v>21</v>
      </c>
      <c r="C16" s="229">
        <v>0</v>
      </c>
      <c r="D16" s="229">
        <v>10943750</v>
      </c>
      <c r="E16" s="209">
        <f>+D16+C16</f>
        <v>10943750</v>
      </c>
      <c r="F16" s="210">
        <v>0</v>
      </c>
      <c r="G16" s="210">
        <v>10943750</v>
      </c>
      <c r="H16" s="209">
        <f>+G16+F16</f>
        <v>10943750</v>
      </c>
      <c r="I16" s="210">
        <f>+C16-F16</f>
        <v>0</v>
      </c>
      <c r="J16" s="210">
        <f>+D16-G16</f>
        <v>0</v>
      </c>
      <c r="K16" s="209">
        <f>+J16+I16</f>
        <v>0</v>
      </c>
      <c r="L16" s="210">
        <f>+F16-I16</f>
        <v>0</v>
      </c>
      <c r="M16" s="210">
        <v>0</v>
      </c>
      <c r="N16" s="209">
        <f>+M16+L16</f>
        <v>0</v>
      </c>
      <c r="O16" s="210">
        <f>+I16+L16</f>
        <v>0</v>
      </c>
      <c r="P16" s="210">
        <f>+J16+M16</f>
        <v>0</v>
      </c>
      <c r="Q16" s="209">
        <f>+P16+O16</f>
        <v>0</v>
      </c>
      <c r="R16" s="190"/>
      <c r="S16" s="190"/>
      <c r="T16" s="190"/>
      <c r="U16" s="183"/>
      <c r="V16" s="183"/>
    </row>
    <row r="17" spans="1:22">
      <c r="A17" s="51" t="s">
        <v>84</v>
      </c>
      <c r="B17" s="187"/>
      <c r="C17" s="229"/>
      <c r="D17" s="229"/>
      <c r="E17" s="209"/>
      <c r="F17" s="210"/>
      <c r="G17" s="210"/>
      <c r="H17" s="209"/>
      <c r="I17" s="210"/>
      <c r="J17" s="210"/>
      <c r="K17" s="209"/>
      <c r="L17" s="210"/>
      <c r="M17" s="210"/>
      <c r="N17" s="209"/>
      <c r="O17" s="210"/>
      <c r="P17" s="210"/>
      <c r="Q17" s="209"/>
      <c r="R17" s="190"/>
      <c r="S17" s="190"/>
      <c r="T17" s="190"/>
      <c r="U17" s="183"/>
      <c r="V17" s="183"/>
    </row>
    <row r="18" spans="1:22">
      <c r="A18" s="51" t="s">
        <v>97</v>
      </c>
      <c r="B18" s="187"/>
      <c r="C18" s="229"/>
      <c r="D18" s="229"/>
      <c r="E18" s="209"/>
      <c r="F18" s="210"/>
      <c r="G18" s="210"/>
      <c r="H18" s="209"/>
      <c r="I18" s="210"/>
      <c r="J18" s="210"/>
      <c r="K18" s="209"/>
      <c r="L18" s="210"/>
      <c r="M18" s="210"/>
      <c r="N18" s="209"/>
      <c r="O18" s="210"/>
      <c r="P18" s="210"/>
      <c r="Q18" s="209"/>
      <c r="R18" s="190"/>
      <c r="S18" s="190"/>
      <c r="T18" s="190"/>
      <c r="U18" s="183"/>
      <c r="V18" s="183"/>
    </row>
    <row r="19" spans="1:22">
      <c r="A19" s="51"/>
      <c r="B19" s="187"/>
      <c r="C19" s="229"/>
      <c r="D19" s="229"/>
      <c r="E19" s="209"/>
      <c r="F19" s="210"/>
      <c r="G19" s="210"/>
      <c r="H19" s="209"/>
      <c r="I19" s="210"/>
      <c r="J19" s="210"/>
      <c r="K19" s="209"/>
      <c r="L19" s="210"/>
      <c r="M19" s="210"/>
      <c r="N19" s="209"/>
      <c r="O19" s="210"/>
      <c r="P19" s="210"/>
      <c r="Q19" s="209"/>
      <c r="R19" s="190"/>
      <c r="S19" s="190"/>
      <c r="T19" s="190"/>
      <c r="U19" s="183"/>
      <c r="V19" s="183"/>
    </row>
    <row r="20" spans="1:22">
      <c r="A20" s="31" t="s">
        <v>76</v>
      </c>
      <c r="B20" s="187">
        <v>10</v>
      </c>
      <c r="C20" s="210">
        <v>4635000</v>
      </c>
      <c r="D20" s="210">
        <v>0</v>
      </c>
      <c r="E20" s="209">
        <f>+D20+C20</f>
        <v>4635000</v>
      </c>
      <c r="F20" s="210">
        <v>4635000</v>
      </c>
      <c r="G20" s="210">
        <v>0</v>
      </c>
      <c r="H20" s="209">
        <f>+G20+F20</f>
        <v>4635000</v>
      </c>
      <c r="I20" s="210">
        <f>+C20-F20</f>
        <v>0</v>
      </c>
      <c r="J20" s="210">
        <f>+D20-G20</f>
        <v>0</v>
      </c>
      <c r="K20" s="209">
        <f>+J20+I20</f>
        <v>0</v>
      </c>
      <c r="L20" s="210">
        <v>0</v>
      </c>
      <c r="M20" s="210">
        <f>+G20-J20</f>
        <v>0</v>
      </c>
      <c r="N20" s="209">
        <f>+M20+L20</f>
        <v>0</v>
      </c>
      <c r="O20" s="210">
        <f>+I20+L20</f>
        <v>0</v>
      </c>
      <c r="P20" s="210">
        <f>+J20+M20</f>
        <v>0</v>
      </c>
      <c r="Q20" s="209">
        <f>+P20+O20</f>
        <v>0</v>
      </c>
      <c r="R20" s="190"/>
      <c r="S20" s="190"/>
      <c r="T20" s="190"/>
      <c r="U20" s="183"/>
      <c r="V20" s="183"/>
    </row>
    <row r="21" spans="1:22">
      <c r="A21" s="31" t="s">
        <v>98</v>
      </c>
      <c r="B21" s="187"/>
      <c r="C21" s="210"/>
      <c r="D21" s="210"/>
      <c r="E21" s="209"/>
      <c r="F21" s="210"/>
      <c r="G21" s="210"/>
      <c r="H21" s="209"/>
      <c r="I21" s="210"/>
      <c r="J21" s="210"/>
      <c r="K21" s="209"/>
      <c r="L21" s="210"/>
      <c r="M21" s="210"/>
      <c r="N21" s="209"/>
      <c r="O21" s="210"/>
      <c r="P21" s="210"/>
      <c r="Q21" s="209"/>
      <c r="R21" s="190"/>
      <c r="S21" s="190"/>
      <c r="T21" s="190"/>
      <c r="U21" s="183"/>
      <c r="V21" s="183"/>
    </row>
    <row r="22" spans="1:22">
      <c r="A22" s="51"/>
      <c r="B22" s="187"/>
      <c r="C22" s="210"/>
      <c r="D22" s="210"/>
      <c r="E22" s="209"/>
      <c r="F22" s="210"/>
      <c r="G22" s="210"/>
      <c r="H22" s="209"/>
      <c r="I22" s="210"/>
      <c r="J22" s="210"/>
      <c r="K22" s="209"/>
      <c r="L22" s="210"/>
      <c r="M22" s="210"/>
      <c r="N22" s="209"/>
      <c r="O22" s="210"/>
      <c r="P22" s="210"/>
      <c r="Q22" s="209"/>
      <c r="R22" s="190"/>
      <c r="S22" s="190"/>
      <c r="T22" s="190"/>
      <c r="U22" s="183"/>
      <c r="V22" s="183"/>
    </row>
    <row r="23" spans="1:22">
      <c r="A23" s="31" t="s">
        <v>15</v>
      </c>
      <c r="B23" s="187">
        <v>10</v>
      </c>
      <c r="C23" s="212">
        <v>16940540</v>
      </c>
      <c r="D23" s="212">
        <v>0</v>
      </c>
      <c r="E23" s="209">
        <f>+C23+D23</f>
        <v>16940540</v>
      </c>
      <c r="F23" s="212">
        <v>10943750</v>
      </c>
      <c r="G23" s="212">
        <v>0</v>
      </c>
      <c r="H23" s="209">
        <f>+F23+G23</f>
        <v>10943750</v>
      </c>
      <c r="I23" s="210">
        <f>+C23-F23</f>
        <v>5996790</v>
      </c>
      <c r="J23" s="210">
        <f>+D23-G23</f>
        <v>0</v>
      </c>
      <c r="K23" s="209">
        <f>+I23+J23</f>
        <v>5996790</v>
      </c>
      <c r="L23" s="210">
        <v>0</v>
      </c>
      <c r="M23" s="210">
        <f>+G23-J23</f>
        <v>0</v>
      </c>
      <c r="N23" s="209">
        <f>+L23+M23</f>
        <v>0</v>
      </c>
      <c r="O23" s="210">
        <f>+I23+L23</f>
        <v>5996790</v>
      </c>
      <c r="P23" s="210">
        <f>+J23+M23</f>
        <v>0</v>
      </c>
      <c r="Q23" s="209">
        <f>+P23+O23</f>
        <v>5996790</v>
      </c>
      <c r="R23" s="190"/>
      <c r="S23" s="190"/>
      <c r="T23" s="190"/>
      <c r="U23" s="183"/>
      <c r="V23" s="183"/>
    </row>
    <row r="24" spans="1:22">
      <c r="A24" s="31" t="s">
        <v>16</v>
      </c>
      <c r="B24" s="187"/>
      <c r="C24" s="212"/>
      <c r="D24" s="212"/>
      <c r="E24" s="209"/>
      <c r="F24" s="212"/>
      <c r="G24" s="212"/>
      <c r="H24" s="209"/>
      <c r="I24" s="212"/>
      <c r="J24" s="212"/>
      <c r="K24" s="209"/>
      <c r="L24" s="212"/>
      <c r="M24" s="212"/>
      <c r="N24" s="209"/>
      <c r="O24" s="210"/>
      <c r="P24" s="210"/>
      <c r="Q24" s="209"/>
      <c r="R24" s="190"/>
      <c r="S24" s="190"/>
      <c r="T24" s="190"/>
      <c r="U24" s="183"/>
      <c r="V24" s="183"/>
    </row>
    <row r="25" spans="1:22">
      <c r="A25" s="31" t="s">
        <v>92</v>
      </c>
      <c r="B25" s="187"/>
      <c r="C25" s="212"/>
      <c r="D25" s="212"/>
      <c r="E25" s="209"/>
      <c r="F25" s="212"/>
      <c r="G25" s="212"/>
      <c r="H25" s="209"/>
      <c r="I25" s="212"/>
      <c r="J25" s="212"/>
      <c r="K25" s="209"/>
      <c r="L25" s="212"/>
      <c r="M25" s="212"/>
      <c r="N25" s="209"/>
      <c r="O25" s="210"/>
      <c r="P25" s="210"/>
      <c r="Q25" s="209"/>
      <c r="R25" s="190"/>
      <c r="S25" s="190"/>
      <c r="T25" s="190"/>
      <c r="U25" s="183"/>
      <c r="V25" s="183"/>
    </row>
    <row r="26" spans="1:22">
      <c r="A26" s="31"/>
      <c r="B26" s="187"/>
      <c r="C26" s="212"/>
      <c r="D26" s="212"/>
      <c r="E26" s="209"/>
      <c r="F26" s="212"/>
      <c r="G26" s="212"/>
      <c r="H26" s="209"/>
      <c r="I26" s="212"/>
      <c r="J26" s="212"/>
      <c r="K26" s="209"/>
      <c r="L26" s="212"/>
      <c r="M26" s="212"/>
      <c r="N26" s="209"/>
      <c r="O26" s="210"/>
      <c r="P26" s="210"/>
      <c r="Q26" s="209"/>
      <c r="R26" s="190"/>
      <c r="S26" s="190"/>
      <c r="T26" s="190"/>
      <c r="U26" s="183"/>
      <c r="V26" s="183"/>
    </row>
    <row r="27" spans="1:22">
      <c r="A27" s="31" t="s">
        <v>15</v>
      </c>
      <c r="B27" s="187">
        <v>20</v>
      </c>
      <c r="C27" s="212">
        <v>0</v>
      </c>
      <c r="D27" s="212">
        <f>16259740-3000000</f>
        <v>13259740</v>
      </c>
      <c r="E27" s="209">
        <f>+C27+D27</f>
        <v>13259740</v>
      </c>
      <c r="F27" s="212">
        <v>0</v>
      </c>
      <c r="G27" s="212">
        <v>13681975</v>
      </c>
      <c r="H27" s="209">
        <f>+F27+G27</f>
        <v>13681975</v>
      </c>
      <c r="I27" s="210">
        <f>+C27-F27</f>
        <v>0</v>
      </c>
      <c r="J27" s="210">
        <f>+D27-G27</f>
        <v>-422235</v>
      </c>
      <c r="K27" s="209">
        <f>+I27+J27</f>
        <v>-422235</v>
      </c>
      <c r="L27" s="210">
        <f>+F27-I27</f>
        <v>0</v>
      </c>
      <c r="M27" s="210">
        <v>0</v>
      </c>
      <c r="N27" s="209">
        <f>+L27+M27</f>
        <v>0</v>
      </c>
      <c r="O27" s="210">
        <f>+I27+L27</f>
        <v>0</v>
      </c>
      <c r="P27" s="210">
        <f>+J27+M27</f>
        <v>-422235</v>
      </c>
      <c r="Q27" s="209">
        <f>+P27+O27</f>
        <v>-422235</v>
      </c>
      <c r="R27" s="190"/>
      <c r="S27" s="190"/>
      <c r="T27" s="190"/>
      <c r="U27" s="183"/>
      <c r="V27" s="183"/>
    </row>
    <row r="28" spans="1:22">
      <c r="A28" s="31" t="s">
        <v>16</v>
      </c>
      <c r="B28" s="187"/>
      <c r="C28" s="212"/>
      <c r="D28" s="212"/>
      <c r="E28" s="209"/>
      <c r="F28" s="212"/>
      <c r="G28" s="212"/>
      <c r="H28" s="209"/>
      <c r="I28" s="212"/>
      <c r="J28" s="212"/>
      <c r="K28" s="209"/>
      <c r="L28" s="212"/>
      <c r="M28" s="212"/>
      <c r="N28" s="209"/>
      <c r="O28" s="210"/>
      <c r="P28" s="210"/>
      <c r="Q28" s="209"/>
      <c r="R28" s="190"/>
      <c r="S28" s="190"/>
      <c r="T28" s="190"/>
      <c r="U28" s="183"/>
      <c r="V28" s="183"/>
    </row>
    <row r="29" spans="1:22">
      <c r="A29" s="31" t="s">
        <v>93</v>
      </c>
      <c r="B29" s="187"/>
      <c r="C29" s="212"/>
      <c r="D29" s="212"/>
      <c r="E29" s="209"/>
      <c r="F29" s="212"/>
      <c r="G29" s="212"/>
      <c r="H29" s="209"/>
      <c r="I29" s="212"/>
      <c r="J29" s="212"/>
      <c r="K29" s="209"/>
      <c r="L29" s="212"/>
      <c r="M29" s="212"/>
      <c r="N29" s="209"/>
      <c r="O29" s="210"/>
      <c r="P29" s="210"/>
      <c r="Q29" s="209"/>
      <c r="R29" s="190"/>
      <c r="S29" s="190"/>
      <c r="T29" s="190"/>
      <c r="U29" s="183"/>
      <c r="V29" s="183"/>
    </row>
    <row r="30" spans="1:22">
      <c r="A30" s="31"/>
      <c r="B30" s="187"/>
      <c r="C30" s="212"/>
      <c r="D30" s="212"/>
      <c r="E30" s="209"/>
      <c r="F30" s="212"/>
      <c r="G30" s="212"/>
      <c r="H30" s="209"/>
      <c r="I30" s="212"/>
      <c r="J30" s="212"/>
      <c r="K30" s="209"/>
      <c r="L30" s="212"/>
      <c r="M30" s="212"/>
      <c r="N30" s="209"/>
      <c r="O30" s="210"/>
      <c r="P30" s="210"/>
      <c r="Q30" s="209"/>
      <c r="R30" s="190"/>
      <c r="S30" s="190"/>
      <c r="T30" s="190"/>
      <c r="U30" s="183"/>
      <c r="V30" s="183"/>
    </row>
    <row r="31" spans="1:22">
      <c r="A31" s="31" t="s">
        <v>15</v>
      </c>
      <c r="B31" s="187">
        <v>21</v>
      </c>
      <c r="C31" s="212">
        <v>0</v>
      </c>
      <c r="D31" s="212">
        <v>3000000</v>
      </c>
      <c r="E31" s="209">
        <f>+C31+D31</f>
        <v>3000000</v>
      </c>
      <c r="F31" s="212">
        <v>0</v>
      </c>
      <c r="G31" s="212">
        <v>3000000</v>
      </c>
      <c r="H31" s="209">
        <f>+F31+G31</f>
        <v>3000000</v>
      </c>
      <c r="I31" s="210">
        <f>+C31-F31</f>
        <v>0</v>
      </c>
      <c r="J31" s="210">
        <f>+D31-G31</f>
        <v>0</v>
      </c>
      <c r="K31" s="209">
        <f>+I31+J31</f>
        <v>0</v>
      </c>
      <c r="L31" s="210">
        <f>+F31-I31</f>
        <v>0</v>
      </c>
      <c r="M31" s="210">
        <v>0</v>
      </c>
      <c r="N31" s="209">
        <f>+L31+M31</f>
        <v>0</v>
      </c>
      <c r="O31" s="210">
        <f>+I31+L31</f>
        <v>0</v>
      </c>
      <c r="P31" s="210">
        <f>+J31+M31</f>
        <v>0</v>
      </c>
      <c r="Q31" s="209">
        <f>+P31+O31</f>
        <v>0</v>
      </c>
      <c r="R31" s="190"/>
      <c r="S31" s="190"/>
      <c r="T31" s="190"/>
      <c r="U31" s="183"/>
      <c r="V31" s="183"/>
    </row>
    <row r="32" spans="1:22">
      <c r="A32" s="31" t="s">
        <v>16</v>
      </c>
      <c r="B32" s="187"/>
      <c r="C32" s="212"/>
      <c r="D32" s="212"/>
      <c r="E32" s="209"/>
      <c r="F32" s="212"/>
      <c r="G32" s="212"/>
      <c r="H32" s="209"/>
      <c r="I32" s="212"/>
      <c r="J32" s="212"/>
      <c r="K32" s="209"/>
      <c r="L32" s="212"/>
      <c r="M32" s="212"/>
      <c r="N32" s="209"/>
      <c r="O32" s="210"/>
      <c r="P32" s="210"/>
      <c r="Q32" s="209"/>
      <c r="R32" s="190"/>
      <c r="S32" s="190"/>
      <c r="T32" s="190"/>
      <c r="U32" s="183"/>
      <c r="V32" s="183"/>
    </row>
    <row r="33" spans="1:22">
      <c r="A33" s="31" t="s">
        <v>93</v>
      </c>
      <c r="B33" s="187"/>
      <c r="C33" s="212"/>
      <c r="D33" s="212"/>
      <c r="E33" s="209"/>
      <c r="F33" s="212"/>
      <c r="G33" s="212"/>
      <c r="H33" s="209"/>
      <c r="I33" s="212"/>
      <c r="J33" s="212"/>
      <c r="K33" s="209"/>
      <c r="L33" s="212"/>
      <c r="M33" s="212"/>
      <c r="N33" s="209"/>
      <c r="O33" s="210"/>
      <c r="P33" s="210"/>
      <c r="Q33" s="209"/>
      <c r="R33" s="190"/>
      <c r="S33" s="190"/>
      <c r="T33" s="190"/>
      <c r="U33" s="183"/>
      <c r="V33" s="183"/>
    </row>
    <row r="34" spans="1:22">
      <c r="A34" s="31"/>
      <c r="B34" s="187"/>
      <c r="C34" s="212"/>
      <c r="D34" s="212"/>
      <c r="E34" s="209"/>
      <c r="F34" s="212"/>
      <c r="G34" s="212"/>
      <c r="H34" s="209"/>
      <c r="I34" s="212"/>
      <c r="J34" s="212"/>
      <c r="K34" s="209"/>
      <c r="L34" s="212"/>
      <c r="M34" s="212"/>
      <c r="N34" s="209"/>
      <c r="O34" s="210"/>
      <c r="P34" s="210"/>
      <c r="Q34" s="209"/>
      <c r="R34" s="190"/>
      <c r="S34" s="190"/>
      <c r="T34" s="190"/>
      <c r="U34" s="183"/>
      <c r="V34" s="183"/>
    </row>
    <row r="35" spans="1:22">
      <c r="A35" s="31" t="s">
        <v>18</v>
      </c>
      <c r="B35" s="187">
        <v>20</v>
      </c>
      <c r="C35" s="212">
        <v>0</v>
      </c>
      <c r="D35" s="212">
        <v>5200000</v>
      </c>
      <c r="E35" s="209">
        <f>+C35+D35</f>
        <v>5200000</v>
      </c>
      <c r="F35" s="212">
        <v>0</v>
      </c>
      <c r="G35" s="212">
        <v>5200000</v>
      </c>
      <c r="H35" s="209">
        <f>+F35+G35</f>
        <v>5200000</v>
      </c>
      <c r="I35" s="210">
        <f>+C35-F35</f>
        <v>0</v>
      </c>
      <c r="J35" s="210">
        <f>+D35-G35</f>
        <v>0</v>
      </c>
      <c r="K35" s="209">
        <f>+I35+J35</f>
        <v>0</v>
      </c>
      <c r="L35" s="210">
        <f>+F35-I35</f>
        <v>0</v>
      </c>
      <c r="M35" s="210">
        <v>0</v>
      </c>
      <c r="N35" s="209">
        <f>+L35+M35</f>
        <v>0</v>
      </c>
      <c r="O35" s="210">
        <f>+I35+L35</f>
        <v>0</v>
      </c>
      <c r="P35" s="210">
        <f>+J35+M35</f>
        <v>0</v>
      </c>
      <c r="Q35" s="209">
        <f>+P35+O35</f>
        <v>0</v>
      </c>
      <c r="R35" s="190"/>
      <c r="S35" s="190"/>
      <c r="T35" s="190"/>
      <c r="U35" s="183"/>
      <c r="V35" s="183"/>
    </row>
    <row r="36" spans="1:22">
      <c r="A36" s="33" t="s">
        <v>94</v>
      </c>
      <c r="B36" s="187"/>
      <c r="C36" s="212"/>
      <c r="D36" s="212"/>
      <c r="E36" s="209"/>
      <c r="F36" s="212"/>
      <c r="G36" s="212"/>
      <c r="H36" s="209"/>
      <c r="I36" s="212"/>
      <c r="J36" s="212"/>
      <c r="K36" s="209"/>
      <c r="L36" s="212"/>
      <c r="M36" s="212"/>
      <c r="N36" s="209"/>
      <c r="O36" s="210"/>
      <c r="P36" s="210"/>
      <c r="Q36" s="209"/>
      <c r="R36" s="190"/>
      <c r="S36" s="190"/>
      <c r="T36" s="190"/>
      <c r="U36" s="183"/>
      <c r="V36" s="183"/>
    </row>
    <row r="37" spans="1:22">
      <c r="A37" s="34"/>
      <c r="B37" s="191"/>
      <c r="C37" s="212"/>
      <c r="D37" s="212"/>
      <c r="E37" s="209"/>
      <c r="F37" s="212"/>
      <c r="G37" s="212"/>
      <c r="H37" s="209"/>
      <c r="I37" s="212"/>
      <c r="J37" s="212"/>
      <c r="K37" s="209"/>
      <c r="L37" s="212"/>
      <c r="M37" s="212"/>
      <c r="N37" s="209"/>
      <c r="O37" s="210"/>
      <c r="P37" s="210"/>
      <c r="Q37" s="209"/>
      <c r="R37" s="190"/>
      <c r="S37" s="190"/>
      <c r="T37" s="190"/>
      <c r="U37" s="183"/>
      <c r="V37" s="183"/>
    </row>
    <row r="38" spans="1:22">
      <c r="A38" s="31" t="s">
        <v>72</v>
      </c>
      <c r="B38" s="187">
        <v>10</v>
      </c>
      <c r="C38" s="212">
        <v>34241520</v>
      </c>
      <c r="D38" s="212">
        <v>0</v>
      </c>
      <c r="E38" s="209">
        <f>+C38+D38</f>
        <v>34241520</v>
      </c>
      <c r="F38" s="212">
        <v>21573241</v>
      </c>
      <c r="G38" s="212">
        <v>0</v>
      </c>
      <c r="H38" s="209">
        <f>+F38+G38</f>
        <v>21573241</v>
      </c>
      <c r="I38" s="210">
        <f>+C38-F38</f>
        <v>12668279</v>
      </c>
      <c r="J38" s="210">
        <f>+D38-G38</f>
        <v>0</v>
      </c>
      <c r="K38" s="209">
        <f>+I38+J38</f>
        <v>12668279</v>
      </c>
      <c r="L38" s="210">
        <f>25000000+341653+1038590</f>
        <v>26380243</v>
      </c>
      <c r="M38" s="210">
        <f>+G38-J38</f>
        <v>0</v>
      </c>
      <c r="N38" s="209">
        <f>+L38+M38</f>
        <v>26380243</v>
      </c>
      <c r="O38" s="210">
        <f>+I38+L38</f>
        <v>39048522</v>
      </c>
      <c r="P38" s="210">
        <f>+J38+M38</f>
        <v>0</v>
      </c>
      <c r="Q38" s="209">
        <f>+P38+O38</f>
        <v>39048522</v>
      </c>
      <c r="R38" s="190">
        <f>+L38+K47</f>
        <v>53434177</v>
      </c>
      <c r="S38" s="190"/>
      <c r="T38" s="190"/>
      <c r="U38" s="183"/>
      <c r="V38" s="183"/>
    </row>
    <row r="39" spans="1:22">
      <c r="A39" s="31" t="s">
        <v>105</v>
      </c>
      <c r="B39" s="187"/>
      <c r="C39" s="214"/>
      <c r="D39" s="214"/>
      <c r="E39" s="213"/>
      <c r="F39" s="214"/>
      <c r="G39" s="214"/>
      <c r="H39" s="213"/>
      <c r="I39" s="214"/>
      <c r="J39" s="214"/>
      <c r="K39" s="213"/>
      <c r="L39" s="214"/>
      <c r="M39" s="214"/>
      <c r="N39" s="213"/>
      <c r="O39" s="210"/>
      <c r="P39" s="210"/>
      <c r="Q39" s="209"/>
      <c r="R39" s="190"/>
      <c r="S39" s="190"/>
      <c r="T39" s="190"/>
      <c r="U39" s="183"/>
      <c r="V39" s="183"/>
    </row>
    <row r="40" spans="1:22">
      <c r="A40" s="31"/>
      <c r="B40" s="187"/>
      <c r="C40" s="214"/>
      <c r="D40" s="214"/>
      <c r="E40" s="213"/>
      <c r="F40" s="214"/>
      <c r="G40" s="214"/>
      <c r="H40" s="213"/>
      <c r="I40" s="214"/>
      <c r="J40" s="214"/>
      <c r="K40" s="213"/>
      <c r="L40" s="214"/>
      <c r="M40" s="214"/>
      <c r="N40" s="213"/>
      <c r="O40" s="210"/>
      <c r="P40" s="210"/>
      <c r="Q40" s="209"/>
      <c r="R40" s="190"/>
      <c r="S40" s="190"/>
      <c r="T40" s="190"/>
      <c r="U40" s="183"/>
      <c r="V40" s="183"/>
    </row>
    <row r="41" spans="1:22">
      <c r="A41" s="31" t="s">
        <v>72</v>
      </c>
      <c r="B41" s="187">
        <v>20</v>
      </c>
      <c r="C41" s="212">
        <v>0</v>
      </c>
      <c r="D41" s="212">
        <f>12033625-3018000</f>
        <v>9015625</v>
      </c>
      <c r="E41" s="209">
        <f>+C41+D41</f>
        <v>9015625</v>
      </c>
      <c r="F41" s="212">
        <v>0</v>
      </c>
      <c r="G41" s="212">
        <v>11148275</v>
      </c>
      <c r="H41" s="209">
        <f>+F41+G41</f>
        <v>11148275</v>
      </c>
      <c r="I41" s="210">
        <f>+C41-F41</f>
        <v>0</v>
      </c>
      <c r="J41" s="210">
        <f>+D41-G41</f>
        <v>-2132650</v>
      </c>
      <c r="K41" s="209">
        <f>+I41+J41</f>
        <v>-2132650</v>
      </c>
      <c r="L41" s="210">
        <f>+F41-I41</f>
        <v>0</v>
      </c>
      <c r="M41" s="210">
        <v>0</v>
      </c>
      <c r="N41" s="209">
        <f>+L41+M41</f>
        <v>0</v>
      </c>
      <c r="O41" s="210">
        <f>+I41+L41</f>
        <v>0</v>
      </c>
      <c r="P41" s="210">
        <f>+J41+M41</f>
        <v>-2132650</v>
      </c>
      <c r="Q41" s="209">
        <f>+P41+O41</f>
        <v>-2132650</v>
      </c>
      <c r="R41" s="190"/>
      <c r="S41" s="190"/>
      <c r="T41" s="190"/>
      <c r="U41" s="183"/>
      <c r="V41" s="183"/>
    </row>
    <row r="42" spans="1:22">
      <c r="A42" s="31" t="s">
        <v>21</v>
      </c>
      <c r="B42" s="187"/>
      <c r="C42" s="212"/>
      <c r="D42" s="212"/>
      <c r="E42" s="209"/>
      <c r="F42" s="212"/>
      <c r="G42" s="212"/>
      <c r="H42" s="209"/>
      <c r="I42" s="212"/>
      <c r="J42" s="212"/>
      <c r="K42" s="209"/>
      <c r="L42" s="212"/>
      <c r="M42" s="212"/>
      <c r="N42" s="209"/>
      <c r="O42" s="210"/>
      <c r="P42" s="210"/>
      <c r="Q42" s="209"/>
      <c r="R42" s="190"/>
      <c r="S42" s="190"/>
      <c r="T42" s="190"/>
      <c r="U42" s="183"/>
      <c r="V42" s="183"/>
    </row>
    <row r="43" spans="1:22">
      <c r="A43" s="31"/>
      <c r="B43" s="187"/>
      <c r="C43" s="212"/>
      <c r="D43" s="212"/>
      <c r="E43" s="209"/>
      <c r="F43" s="212"/>
      <c r="G43" s="212"/>
      <c r="H43" s="209"/>
      <c r="I43" s="212"/>
      <c r="J43" s="212"/>
      <c r="K43" s="209"/>
      <c r="L43" s="212"/>
      <c r="M43" s="212"/>
      <c r="N43" s="209"/>
      <c r="O43" s="210"/>
      <c r="P43" s="210"/>
      <c r="Q43" s="209"/>
      <c r="R43" s="190"/>
      <c r="S43" s="190"/>
      <c r="T43" s="190"/>
      <c r="U43" s="183"/>
      <c r="V43" s="183"/>
    </row>
    <row r="44" spans="1:22">
      <c r="A44" s="31" t="s">
        <v>72</v>
      </c>
      <c r="B44" s="187">
        <v>21</v>
      </c>
      <c r="C44" s="212">
        <v>0</v>
      </c>
      <c r="D44" s="212">
        <v>3018000</v>
      </c>
      <c r="E44" s="209">
        <f>+C44+D44</f>
        <v>3018000</v>
      </c>
      <c r="F44" s="212">
        <v>0</v>
      </c>
      <c r="G44" s="212">
        <v>3018000</v>
      </c>
      <c r="H44" s="209">
        <f>+F44+G44</f>
        <v>3018000</v>
      </c>
      <c r="I44" s="210">
        <f>+C44-F44</f>
        <v>0</v>
      </c>
      <c r="J44" s="210">
        <f>+D44-G44</f>
        <v>0</v>
      </c>
      <c r="K44" s="209">
        <f>+I44+J44</f>
        <v>0</v>
      </c>
      <c r="L44" s="210">
        <f>+F44-I44</f>
        <v>0</v>
      </c>
      <c r="M44" s="210">
        <v>0</v>
      </c>
      <c r="N44" s="209">
        <f>+L44+M44</f>
        <v>0</v>
      </c>
      <c r="O44" s="210">
        <f>+I44+L44</f>
        <v>0</v>
      </c>
      <c r="P44" s="210">
        <f>+J44+M44</f>
        <v>0</v>
      </c>
      <c r="Q44" s="209">
        <f>+P44+O44</f>
        <v>0</v>
      </c>
      <c r="R44" s="190"/>
      <c r="S44" s="190"/>
      <c r="T44" s="190"/>
      <c r="U44" s="183"/>
      <c r="V44" s="183"/>
    </row>
    <row r="45" spans="1:22">
      <c r="A45" s="31" t="s">
        <v>21</v>
      </c>
      <c r="B45" s="187"/>
      <c r="C45" s="212"/>
      <c r="D45" s="212"/>
      <c r="E45" s="209"/>
      <c r="F45" s="212"/>
      <c r="G45" s="212"/>
      <c r="H45" s="209"/>
      <c r="I45" s="212"/>
      <c r="J45" s="212"/>
      <c r="K45" s="209"/>
      <c r="L45" s="212"/>
      <c r="M45" s="212"/>
      <c r="N45" s="209"/>
      <c r="O45" s="210"/>
      <c r="P45" s="210"/>
      <c r="Q45" s="209"/>
      <c r="R45" s="190"/>
      <c r="S45" s="190"/>
      <c r="T45" s="190"/>
      <c r="U45" s="183"/>
      <c r="V45" s="183"/>
    </row>
    <row r="46" spans="1:22">
      <c r="A46" s="31"/>
      <c r="B46" s="187"/>
      <c r="C46" s="229"/>
      <c r="D46" s="229"/>
      <c r="E46" s="209"/>
      <c r="F46" s="212"/>
      <c r="G46" s="212"/>
      <c r="H46" s="209"/>
      <c r="I46" s="212"/>
      <c r="J46" s="212"/>
      <c r="K46" s="209"/>
      <c r="L46" s="212"/>
      <c r="M46" s="212"/>
      <c r="N46" s="209"/>
      <c r="O46" s="210"/>
      <c r="P46" s="210"/>
      <c r="Q46" s="209"/>
      <c r="R46" s="190"/>
      <c r="S46" s="190"/>
      <c r="T46" s="190"/>
      <c r="U46" s="183"/>
      <c r="V46" s="183"/>
    </row>
    <row r="47" spans="1:22">
      <c r="A47" s="35" t="s">
        <v>24</v>
      </c>
      <c r="B47" s="191"/>
      <c r="C47" s="216">
        <f>SUM(C12:C44)</f>
        <v>66760810</v>
      </c>
      <c r="D47" s="216">
        <f>SUM(D12:D44)</f>
        <v>44437115</v>
      </c>
      <c r="E47" s="215">
        <f>+D47+C47</f>
        <v>111197925</v>
      </c>
      <c r="F47" s="216">
        <f>SUM(F12:F44)</f>
        <v>37151991</v>
      </c>
      <c r="G47" s="216">
        <f>SUM(G12:G44)</f>
        <v>46992000</v>
      </c>
      <c r="H47" s="215">
        <f>SUM(H12:H46)</f>
        <v>84143991</v>
      </c>
      <c r="I47" s="216">
        <f>SUM(I12:I44)</f>
        <v>29608819</v>
      </c>
      <c r="J47" s="216">
        <f>SUM(J12:J44)</f>
        <v>-2554885</v>
      </c>
      <c r="K47" s="215">
        <f>SUM(K12:K46)</f>
        <v>27053934</v>
      </c>
      <c r="L47" s="216">
        <f>SUM(L12:L44)</f>
        <v>26380243</v>
      </c>
      <c r="M47" s="216">
        <f>SUM(M12:M44)</f>
        <v>0</v>
      </c>
      <c r="N47" s="215">
        <f>+M47+L47</f>
        <v>26380243</v>
      </c>
      <c r="O47" s="210">
        <f>+I47+L47</f>
        <v>55989062</v>
      </c>
      <c r="P47" s="210">
        <f>+J47+M47</f>
        <v>-2554885</v>
      </c>
      <c r="Q47" s="209">
        <f>+P47+O47</f>
        <v>53434177</v>
      </c>
      <c r="R47" s="190"/>
      <c r="S47" s="190"/>
      <c r="T47" s="190"/>
      <c r="U47" s="183"/>
      <c r="V47" s="183"/>
    </row>
    <row r="48" spans="1:22">
      <c r="A48" s="35"/>
      <c r="B48" s="191"/>
      <c r="C48" s="216"/>
      <c r="D48" s="216"/>
      <c r="E48" s="213"/>
      <c r="F48" s="214"/>
      <c r="G48" s="214"/>
      <c r="H48" s="213"/>
      <c r="I48" s="214"/>
      <c r="J48" s="214"/>
      <c r="K48" s="213"/>
      <c r="L48" s="214"/>
      <c r="M48" s="214"/>
      <c r="N48" s="213"/>
      <c r="O48" s="210"/>
      <c r="P48" s="210"/>
      <c r="Q48" s="209"/>
      <c r="R48" s="190"/>
      <c r="S48" s="190"/>
      <c r="T48" s="190"/>
      <c r="U48" s="183"/>
      <c r="V48" s="183"/>
    </row>
    <row r="49" spans="1:22">
      <c r="A49" s="36" t="s">
        <v>25</v>
      </c>
      <c r="B49" s="191"/>
      <c r="C49" s="215">
        <f t="shared" ref="C49:K49" si="0">SUM(C51:C53)</f>
        <v>80531501</v>
      </c>
      <c r="D49" s="215">
        <f t="shared" si="0"/>
        <v>4787385</v>
      </c>
      <c r="E49" s="215">
        <f t="shared" si="0"/>
        <v>85318886</v>
      </c>
      <c r="F49" s="215">
        <f t="shared" si="0"/>
        <v>64910230</v>
      </c>
      <c r="G49" s="215">
        <f t="shared" si="0"/>
        <v>3231936</v>
      </c>
      <c r="H49" s="215">
        <f t="shared" si="0"/>
        <v>68142166</v>
      </c>
      <c r="I49" s="215">
        <f t="shared" si="0"/>
        <v>15621271</v>
      </c>
      <c r="J49" s="215">
        <f t="shared" si="0"/>
        <v>1555449</v>
      </c>
      <c r="K49" s="215">
        <f t="shared" si="0"/>
        <v>17176720</v>
      </c>
      <c r="L49" s="215">
        <f>SUM(L51:L53)</f>
        <v>0</v>
      </c>
      <c r="M49" s="215">
        <f>SUM(M51:M53)</f>
        <v>0</v>
      </c>
      <c r="N49" s="215">
        <f>SUM(N51:N53)</f>
        <v>0</v>
      </c>
      <c r="O49" s="217">
        <f>+I49+L49</f>
        <v>15621271</v>
      </c>
      <c r="P49" s="217">
        <f>+J49+M49</f>
        <v>1555449</v>
      </c>
      <c r="Q49" s="218">
        <f>+P49+O49</f>
        <v>17176720</v>
      </c>
      <c r="R49" s="190"/>
      <c r="S49" s="190"/>
      <c r="T49" s="190"/>
      <c r="U49" s="183"/>
      <c r="V49" s="183"/>
    </row>
    <row r="50" spans="1:22">
      <c r="A50" s="36"/>
      <c r="B50" s="191"/>
      <c r="C50" s="216"/>
      <c r="D50" s="216"/>
      <c r="E50" s="213"/>
      <c r="F50" s="214"/>
      <c r="G50" s="214"/>
      <c r="H50" s="213"/>
      <c r="I50" s="214"/>
      <c r="J50" s="214"/>
      <c r="K50" s="213"/>
      <c r="L50" s="214"/>
      <c r="M50" s="214"/>
      <c r="N50" s="213"/>
      <c r="O50" s="210"/>
      <c r="P50" s="210"/>
      <c r="Q50" s="209"/>
      <c r="R50" s="190"/>
      <c r="S50" s="190"/>
      <c r="T50" s="190"/>
      <c r="U50" s="183"/>
      <c r="V50" s="183"/>
    </row>
    <row r="51" spans="1:22">
      <c r="A51" s="48" t="s">
        <v>26</v>
      </c>
      <c r="B51" s="193"/>
      <c r="C51" s="230">
        <v>70414340</v>
      </c>
      <c r="D51" s="230">
        <v>300000</v>
      </c>
      <c r="E51" s="209">
        <f>+D51+C51</f>
        <v>70714340</v>
      </c>
      <c r="F51" s="212">
        <v>59894476</v>
      </c>
      <c r="G51" s="212">
        <v>340216</v>
      </c>
      <c r="H51" s="209">
        <f>+G51+F51</f>
        <v>60234692</v>
      </c>
      <c r="I51" s="210">
        <f t="shared" ref="I51:J53" si="1">+C51-F51</f>
        <v>10519864</v>
      </c>
      <c r="J51" s="210">
        <f t="shared" si="1"/>
        <v>-40216</v>
      </c>
      <c r="K51" s="209">
        <f>+J51+I51</f>
        <v>10479648</v>
      </c>
      <c r="L51" s="210">
        <v>0</v>
      </c>
      <c r="M51" s="210">
        <v>0</v>
      </c>
      <c r="N51" s="209">
        <f>+M51+L51</f>
        <v>0</v>
      </c>
      <c r="O51" s="210">
        <f t="shared" ref="O51:P57" si="2">+I51+L51</f>
        <v>10519864</v>
      </c>
      <c r="P51" s="210">
        <f t="shared" si="2"/>
        <v>-40216</v>
      </c>
      <c r="Q51" s="209">
        <f t="shared" ref="Q51:Q57" si="3">+P51+O51</f>
        <v>10479648</v>
      </c>
      <c r="R51" s="190"/>
      <c r="S51" s="190"/>
      <c r="T51" s="190"/>
      <c r="U51" s="183"/>
      <c r="V51" s="183"/>
    </row>
    <row r="52" spans="1:22">
      <c r="A52" s="47" t="s">
        <v>27</v>
      </c>
      <c r="B52" s="187"/>
      <c r="C52" s="229">
        <v>7917940</v>
      </c>
      <c r="D52" s="229">
        <v>2158000</v>
      </c>
      <c r="E52" s="209">
        <f>+D52+C52</f>
        <v>10075940</v>
      </c>
      <c r="F52" s="212">
        <v>2396555</v>
      </c>
      <c r="G52" s="212">
        <v>1509651</v>
      </c>
      <c r="H52" s="209">
        <f>+G52+F52</f>
        <v>3906206</v>
      </c>
      <c r="I52" s="210">
        <f t="shared" si="1"/>
        <v>5521385</v>
      </c>
      <c r="J52" s="210">
        <f t="shared" si="1"/>
        <v>648349</v>
      </c>
      <c r="K52" s="209">
        <f>+J52+I52</f>
        <v>6169734</v>
      </c>
      <c r="L52" s="210">
        <v>0</v>
      </c>
      <c r="M52" s="210">
        <v>0</v>
      </c>
      <c r="N52" s="209">
        <f>+M52+L52</f>
        <v>0</v>
      </c>
      <c r="O52" s="210">
        <f t="shared" si="2"/>
        <v>5521385</v>
      </c>
      <c r="P52" s="210">
        <f t="shared" si="2"/>
        <v>648349</v>
      </c>
      <c r="Q52" s="209">
        <f t="shared" si="3"/>
        <v>6169734</v>
      </c>
      <c r="R52" s="190"/>
      <c r="S52" s="190"/>
      <c r="T52" s="190"/>
      <c r="U52" s="183"/>
      <c r="V52" s="183"/>
    </row>
    <row r="53" spans="1:22">
      <c r="A53" s="47" t="s">
        <v>28</v>
      </c>
      <c r="B53" s="187"/>
      <c r="C53" s="229">
        <v>2199221</v>
      </c>
      <c r="D53" s="229">
        <v>2329385</v>
      </c>
      <c r="E53" s="209">
        <f>+D53+C53</f>
        <v>4528606</v>
      </c>
      <c r="F53" s="212">
        <v>2619199</v>
      </c>
      <c r="G53" s="212">
        <v>1382069</v>
      </c>
      <c r="H53" s="209">
        <f>+G53+F53</f>
        <v>4001268</v>
      </c>
      <c r="I53" s="210">
        <f t="shared" si="1"/>
        <v>-419978</v>
      </c>
      <c r="J53" s="210">
        <f t="shared" si="1"/>
        <v>947316</v>
      </c>
      <c r="K53" s="209">
        <f>+J53+I53</f>
        <v>527338</v>
      </c>
      <c r="L53" s="210">
        <v>0</v>
      </c>
      <c r="M53" s="210">
        <v>0</v>
      </c>
      <c r="N53" s="209">
        <f>+M53+L53</f>
        <v>0</v>
      </c>
      <c r="O53" s="210">
        <f t="shared" si="2"/>
        <v>-419978</v>
      </c>
      <c r="P53" s="210">
        <f t="shared" si="2"/>
        <v>947316</v>
      </c>
      <c r="Q53" s="209">
        <f t="shared" si="3"/>
        <v>527338</v>
      </c>
      <c r="R53" s="190"/>
      <c r="S53" s="190"/>
      <c r="T53" s="190"/>
      <c r="U53" s="183"/>
      <c r="V53" s="183"/>
    </row>
    <row r="54" spans="1:22">
      <c r="A54" s="47"/>
      <c r="B54" s="187"/>
      <c r="C54" s="229"/>
      <c r="D54" s="229"/>
      <c r="E54" s="209"/>
      <c r="F54" s="214"/>
      <c r="G54" s="214"/>
      <c r="H54" s="209"/>
      <c r="I54" s="214"/>
      <c r="J54" s="214"/>
      <c r="K54" s="209"/>
      <c r="L54" s="214"/>
      <c r="M54" s="214"/>
      <c r="N54" s="209"/>
      <c r="O54" s="210">
        <f t="shared" si="2"/>
        <v>0</v>
      </c>
      <c r="P54" s="210">
        <f t="shared" si="2"/>
        <v>0</v>
      </c>
      <c r="Q54" s="209">
        <f t="shared" si="3"/>
        <v>0</v>
      </c>
      <c r="R54" s="190"/>
      <c r="S54" s="190"/>
      <c r="T54" s="190"/>
      <c r="U54" s="183"/>
      <c r="V54" s="183"/>
    </row>
    <row r="55" spans="1:22">
      <c r="A55" s="36" t="s">
        <v>29</v>
      </c>
      <c r="B55" s="191"/>
      <c r="C55" s="216">
        <v>270000</v>
      </c>
      <c r="D55" s="216">
        <v>0</v>
      </c>
      <c r="E55" s="218">
        <f>+C55+D55</f>
        <v>270000</v>
      </c>
      <c r="F55" s="215">
        <v>232000</v>
      </c>
      <c r="G55" s="215">
        <v>0</v>
      </c>
      <c r="H55" s="218">
        <f>+F55+G55</f>
        <v>232000</v>
      </c>
      <c r="I55" s="210">
        <v>0</v>
      </c>
      <c r="J55" s="210">
        <f>+D55-G55</f>
        <v>0</v>
      </c>
      <c r="K55" s="218">
        <f>+I55+J55</f>
        <v>0</v>
      </c>
      <c r="L55" s="210">
        <v>0</v>
      </c>
      <c r="M55" s="210">
        <f>+G55-J55</f>
        <v>0</v>
      </c>
      <c r="N55" s="218">
        <f>+L55+M55</f>
        <v>0</v>
      </c>
      <c r="O55" s="210">
        <f t="shared" si="2"/>
        <v>0</v>
      </c>
      <c r="P55" s="210">
        <f t="shared" si="2"/>
        <v>0</v>
      </c>
      <c r="Q55" s="209">
        <f t="shared" si="3"/>
        <v>0</v>
      </c>
      <c r="R55" s="190"/>
      <c r="S55" s="190"/>
      <c r="T55" s="190"/>
      <c r="U55" s="183"/>
      <c r="V55" s="183"/>
    </row>
    <row r="56" spans="1:22">
      <c r="A56" s="38"/>
      <c r="B56" s="195"/>
      <c r="C56" s="220"/>
      <c r="D56" s="220"/>
      <c r="E56" s="219"/>
      <c r="F56" s="220"/>
      <c r="G56" s="220"/>
      <c r="H56" s="219"/>
      <c r="I56" s="220"/>
      <c r="J56" s="220"/>
      <c r="K56" s="219"/>
      <c r="L56" s="220"/>
      <c r="M56" s="220"/>
      <c r="N56" s="219"/>
      <c r="O56" s="221">
        <f t="shared" si="2"/>
        <v>0</v>
      </c>
      <c r="P56" s="222">
        <f t="shared" si="2"/>
        <v>0</v>
      </c>
      <c r="Q56" s="219">
        <f t="shared" si="3"/>
        <v>0</v>
      </c>
      <c r="R56" s="190"/>
      <c r="S56" s="190"/>
      <c r="T56" s="190"/>
      <c r="U56" s="183"/>
      <c r="V56" s="183"/>
    </row>
    <row r="57" spans="1:22">
      <c r="A57" s="157" t="s">
        <v>30</v>
      </c>
      <c r="B57" s="197"/>
      <c r="C57" s="223">
        <f>+C55+C49+C47</f>
        <v>147562311</v>
      </c>
      <c r="D57" s="223">
        <f>+D55+D49+D47</f>
        <v>49224500</v>
      </c>
      <c r="E57" s="218">
        <f>+C57+D57</f>
        <v>196786811</v>
      </c>
      <c r="F57" s="223">
        <f>+F55+F49+F47</f>
        <v>102294221</v>
      </c>
      <c r="G57" s="223">
        <f>+G55+G49+G47</f>
        <v>50223936</v>
      </c>
      <c r="H57" s="218">
        <f>+F57+G57</f>
        <v>152518157</v>
      </c>
      <c r="I57" s="223">
        <f>+I55+I49+I47</f>
        <v>45230090</v>
      </c>
      <c r="J57" s="223">
        <f>+J55+J49+J47</f>
        <v>-999436</v>
      </c>
      <c r="K57" s="218">
        <f>+I57+J57</f>
        <v>44230654</v>
      </c>
      <c r="L57" s="223">
        <f>+L55+L49+L47</f>
        <v>26380243</v>
      </c>
      <c r="M57" s="223">
        <f>+M55+M49+M47</f>
        <v>0</v>
      </c>
      <c r="N57" s="218">
        <f>+L57+M57</f>
        <v>26380243</v>
      </c>
      <c r="O57" s="224">
        <f t="shared" si="2"/>
        <v>71610333</v>
      </c>
      <c r="P57" s="210">
        <f t="shared" si="2"/>
        <v>-999436</v>
      </c>
      <c r="Q57" s="209">
        <f t="shared" si="3"/>
        <v>70610897</v>
      </c>
      <c r="R57" s="190" t="s">
        <v>67</v>
      </c>
      <c r="S57" s="190"/>
      <c r="T57" s="190"/>
      <c r="U57" s="183"/>
      <c r="V57" s="183"/>
    </row>
    <row r="58" spans="1:22">
      <c r="A58" s="37"/>
      <c r="B58" s="199"/>
      <c r="C58" s="226"/>
      <c r="D58" s="226"/>
      <c r="E58" s="225"/>
      <c r="F58" s="226"/>
      <c r="G58" s="226"/>
      <c r="H58" s="225"/>
      <c r="I58" s="226"/>
      <c r="J58" s="226"/>
      <c r="K58" s="225"/>
      <c r="L58" s="226"/>
      <c r="M58" s="226"/>
      <c r="N58" s="225"/>
      <c r="O58" s="227"/>
      <c r="P58" s="228"/>
      <c r="Q58" s="225"/>
      <c r="R58" s="190"/>
      <c r="S58" s="190"/>
      <c r="T58" s="190"/>
      <c r="U58" s="183"/>
      <c r="V58" s="183"/>
    </row>
    <row r="59" spans="1:22">
      <c r="A59" s="58"/>
      <c r="B59" s="201"/>
      <c r="C59" s="184"/>
      <c r="D59" s="184"/>
      <c r="E59" s="184"/>
      <c r="F59" s="184"/>
      <c r="G59" s="184"/>
      <c r="H59" s="184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83"/>
      <c r="V59" s="183"/>
    </row>
    <row r="60" spans="1:22">
      <c r="A60" s="49" t="s">
        <v>99</v>
      </c>
      <c r="B60" s="201"/>
      <c r="C60" s="184"/>
      <c r="D60" s="184"/>
      <c r="E60" s="184"/>
      <c r="F60" s="184"/>
      <c r="G60" s="184"/>
      <c r="H60" s="184"/>
      <c r="I60" s="190"/>
      <c r="J60" s="190"/>
      <c r="K60" s="190" t="s">
        <v>67</v>
      </c>
      <c r="L60" s="190"/>
      <c r="M60" s="190"/>
      <c r="N60" s="190"/>
      <c r="O60" s="190"/>
      <c r="P60" s="190"/>
      <c r="Q60" s="190"/>
      <c r="R60" s="190"/>
      <c r="S60" s="190"/>
      <c r="T60" s="190"/>
      <c r="U60" s="183"/>
      <c r="V60" s="183"/>
    </row>
    <row r="61" spans="1:22">
      <c r="B61" s="202"/>
      <c r="C61" s="190"/>
      <c r="D61" s="190"/>
      <c r="E61" s="190" t="s">
        <v>67</v>
      </c>
      <c r="F61" s="190"/>
      <c r="G61" s="190"/>
      <c r="H61" s="190"/>
      <c r="I61" s="190"/>
      <c r="J61" s="190"/>
      <c r="K61" s="190" t="s">
        <v>67</v>
      </c>
      <c r="L61" s="190"/>
      <c r="M61" s="190"/>
      <c r="N61" s="190"/>
      <c r="O61" s="190" t="s">
        <v>67</v>
      </c>
      <c r="P61" s="190"/>
      <c r="Q61" s="190"/>
      <c r="R61" s="190"/>
      <c r="S61" s="190"/>
      <c r="T61" s="190"/>
      <c r="U61" s="183"/>
      <c r="V61" s="183"/>
    </row>
    <row r="62" spans="1:22" ht="15">
      <c r="A62" s="231" t="s">
        <v>110</v>
      </c>
      <c r="B62" s="231"/>
      <c r="C62" s="232"/>
      <c r="D62" s="232"/>
      <c r="E62" s="232"/>
      <c r="F62" s="232"/>
      <c r="G62" s="232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 t="s">
        <v>67</v>
      </c>
      <c r="S62" s="190"/>
      <c r="T62" s="190"/>
      <c r="U62" s="183"/>
      <c r="V62" s="183"/>
    </row>
    <row r="63" spans="1:22" ht="15">
      <c r="A63" s="231" t="s">
        <v>106</v>
      </c>
      <c r="B63" s="231"/>
      <c r="C63" s="232"/>
      <c r="D63" s="232"/>
      <c r="E63" s="232"/>
      <c r="F63" s="232"/>
      <c r="G63" s="232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83"/>
      <c r="V63" s="183"/>
    </row>
    <row r="65" spans="7:7">
      <c r="G65" s="55"/>
    </row>
  </sheetData>
  <mergeCells count="3">
    <mergeCell ref="A1:H1"/>
    <mergeCell ref="A3:H3"/>
    <mergeCell ref="A5:H5"/>
  </mergeCells>
  <phoneticPr fontId="0" type="noConversion"/>
  <printOptions horizontalCentered="1"/>
  <pageMargins left="0.45" right="0.47" top="0.39370078740157483" bottom="0.19685039370078741" header="0" footer="0"/>
  <pageSetup paperSize="5" scale="5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67"/>
  <sheetViews>
    <sheetView workbookViewId="0">
      <selection sqref="A1:Q66"/>
    </sheetView>
  </sheetViews>
  <sheetFormatPr baseColWidth="10" defaultRowHeight="12.75"/>
  <cols>
    <col min="1" max="1" width="47.5703125" customWidth="1"/>
    <col min="3" max="3" width="12.7109375" customWidth="1"/>
    <col min="5" max="5" width="16.85546875" customWidth="1"/>
    <col min="8" max="8" width="16.42578125" customWidth="1"/>
    <col min="11" max="11" width="15.7109375" customWidth="1"/>
    <col min="14" max="14" width="16.140625" customWidth="1"/>
    <col min="17" max="17" width="17.4257812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>
      <c r="A2" s="272" t="s">
        <v>0</v>
      </c>
      <c r="B2" s="272"/>
      <c r="C2" s="272"/>
      <c r="D2" s="272"/>
      <c r="E2" s="272"/>
      <c r="F2" s="272"/>
      <c r="G2" s="272"/>
      <c r="H2" s="272"/>
      <c r="I2" s="205"/>
      <c r="J2" s="205"/>
      <c r="K2" s="205"/>
      <c r="L2" s="205"/>
      <c r="M2" s="205"/>
      <c r="N2" s="205"/>
      <c r="O2" s="205"/>
      <c r="P2" s="205"/>
      <c r="Q2" s="205"/>
    </row>
    <row r="3" spans="1:17" ht="15.75">
      <c r="A3" s="206"/>
      <c r="B3" s="206"/>
      <c r="C3" s="206"/>
      <c r="D3" s="206"/>
      <c r="E3" s="206"/>
      <c r="F3" s="206"/>
      <c r="G3" s="206"/>
      <c r="H3" s="206"/>
      <c r="I3" s="205"/>
      <c r="J3" s="205"/>
      <c r="K3" s="205"/>
      <c r="L3" s="205"/>
      <c r="M3" s="205"/>
      <c r="N3" s="205"/>
      <c r="O3" s="205"/>
      <c r="P3" s="205"/>
      <c r="Q3" s="205"/>
    </row>
    <row r="4" spans="1:17" ht="15.75">
      <c r="A4" s="272" t="s">
        <v>95</v>
      </c>
      <c r="B4" s="272"/>
      <c r="C4" s="272"/>
      <c r="D4" s="272"/>
      <c r="E4" s="272"/>
      <c r="F4" s="272"/>
      <c r="G4" s="272"/>
      <c r="H4" s="272"/>
      <c r="I4" s="205"/>
      <c r="J4" s="205"/>
      <c r="K4" s="205"/>
      <c r="L4" s="205"/>
      <c r="M4" s="205"/>
      <c r="N4" s="205"/>
      <c r="O4" s="205"/>
      <c r="P4" s="205"/>
      <c r="Q4" s="205"/>
    </row>
    <row r="5" spans="1:17" ht="15.75">
      <c r="A5" s="206"/>
      <c r="B5" s="206"/>
      <c r="C5" s="206"/>
      <c r="D5" s="206"/>
      <c r="E5" s="206"/>
      <c r="F5" s="206"/>
      <c r="G5" s="206"/>
      <c r="H5" s="206"/>
      <c r="I5" s="205"/>
      <c r="J5" s="205"/>
      <c r="K5" s="205"/>
      <c r="L5" s="205"/>
      <c r="M5" s="205"/>
      <c r="N5" s="205"/>
      <c r="O5" s="205"/>
      <c r="P5" s="205"/>
      <c r="Q5" s="205"/>
    </row>
    <row r="6" spans="1:17" ht="15.75">
      <c r="A6" s="273" t="s">
        <v>1</v>
      </c>
      <c r="B6" s="273"/>
      <c r="C6" s="273"/>
      <c r="D6" s="273"/>
      <c r="E6" s="273"/>
      <c r="F6" s="273"/>
      <c r="G6" s="273"/>
      <c r="H6" s="273"/>
      <c r="I6" s="205"/>
      <c r="J6" s="205"/>
      <c r="K6" s="205"/>
      <c r="L6" s="205"/>
      <c r="M6" s="205"/>
      <c r="N6" s="205"/>
      <c r="O6" s="205"/>
      <c r="P6" s="205"/>
      <c r="Q6" s="205"/>
    </row>
    <row r="7" spans="1:17" ht="15.75">
      <c r="A7" s="207"/>
      <c r="B7" s="207"/>
      <c r="C7" s="207"/>
      <c r="D7" s="207"/>
      <c r="E7" s="207"/>
      <c r="F7" s="208"/>
      <c r="G7" s="208"/>
      <c r="H7" s="208"/>
      <c r="I7" s="205"/>
      <c r="J7" s="205"/>
      <c r="K7" s="205"/>
      <c r="L7" s="205"/>
      <c r="M7" s="205"/>
      <c r="N7" s="205"/>
      <c r="O7" s="205"/>
      <c r="P7" s="205"/>
      <c r="Q7" s="205"/>
    </row>
    <row r="8" spans="1:17">
      <c r="A8" s="149"/>
      <c r="B8" s="150" t="s">
        <v>101</v>
      </c>
      <c r="C8" s="150"/>
      <c r="D8" s="150"/>
      <c r="E8" s="203" t="s">
        <v>67</v>
      </c>
      <c r="F8" s="182" t="s">
        <v>115</v>
      </c>
      <c r="G8" s="150"/>
      <c r="H8" s="248"/>
      <c r="I8" s="182" t="s">
        <v>102</v>
      </c>
      <c r="J8" s="150"/>
      <c r="K8" s="204" t="s">
        <v>67</v>
      </c>
      <c r="L8" s="182" t="s">
        <v>104</v>
      </c>
      <c r="M8" s="150"/>
      <c r="N8" s="204"/>
      <c r="O8" s="182" t="s">
        <v>103</v>
      </c>
      <c r="P8" s="150"/>
      <c r="Q8" s="151" t="s">
        <v>67</v>
      </c>
    </row>
    <row r="9" spans="1:17">
      <c r="A9" s="152" t="s">
        <v>6</v>
      </c>
      <c r="B9" s="153"/>
      <c r="C9" s="180"/>
      <c r="D9" s="150"/>
      <c r="E9" s="180"/>
      <c r="F9" s="180"/>
      <c r="G9" s="150"/>
      <c r="H9" s="180"/>
      <c r="I9" s="180"/>
      <c r="J9" s="150"/>
      <c r="K9" s="180"/>
      <c r="L9" s="180"/>
      <c r="M9" s="150"/>
      <c r="N9" s="180"/>
      <c r="O9" s="180"/>
      <c r="P9" s="150"/>
      <c r="Q9" s="180"/>
    </row>
    <row r="10" spans="1:17">
      <c r="A10" s="148"/>
      <c r="B10" s="179" t="s">
        <v>96</v>
      </c>
      <c r="C10" s="181" t="s">
        <v>8</v>
      </c>
      <c r="D10" s="154" t="s">
        <v>9</v>
      </c>
      <c r="E10" s="181" t="s">
        <v>10</v>
      </c>
      <c r="F10" s="181" t="s">
        <v>8</v>
      </c>
      <c r="G10" s="154" t="s">
        <v>9</v>
      </c>
      <c r="H10" s="181" t="s">
        <v>10</v>
      </c>
      <c r="I10" s="181" t="s">
        <v>8</v>
      </c>
      <c r="J10" s="154" t="s">
        <v>9</v>
      </c>
      <c r="K10" s="181" t="s">
        <v>10</v>
      </c>
      <c r="L10" s="181" t="s">
        <v>8</v>
      </c>
      <c r="M10" s="154" t="s">
        <v>9</v>
      </c>
      <c r="N10" s="181" t="s">
        <v>10</v>
      </c>
      <c r="O10" s="181" t="s">
        <v>8</v>
      </c>
      <c r="P10" s="154" t="s">
        <v>9</v>
      </c>
      <c r="Q10" s="181" t="s">
        <v>10</v>
      </c>
    </row>
    <row r="11" spans="1:17">
      <c r="A11" s="155"/>
      <c r="B11" s="156"/>
      <c r="C11" s="173" t="s">
        <v>12</v>
      </c>
      <c r="D11" s="154" t="s">
        <v>13</v>
      </c>
      <c r="E11" s="155"/>
      <c r="F11" s="173" t="s">
        <v>12</v>
      </c>
      <c r="G11" s="154" t="s">
        <v>13</v>
      </c>
      <c r="H11" s="155"/>
      <c r="I11" s="173" t="s">
        <v>12</v>
      </c>
      <c r="J11" s="154" t="s">
        <v>13</v>
      </c>
      <c r="K11" s="155"/>
      <c r="L11" s="173" t="s">
        <v>12</v>
      </c>
      <c r="M11" s="154" t="s">
        <v>13</v>
      </c>
      <c r="N11" s="155"/>
      <c r="O11" s="173" t="s">
        <v>12</v>
      </c>
      <c r="P11" s="154" t="s">
        <v>13</v>
      </c>
      <c r="Q11" s="155"/>
    </row>
    <row r="12" spans="1:17">
      <c r="A12" s="120"/>
      <c r="B12" s="142"/>
      <c r="C12" s="142"/>
      <c r="D12" s="142"/>
      <c r="E12" s="142"/>
      <c r="F12" s="18"/>
      <c r="G12" s="18"/>
      <c r="H12" s="19"/>
      <c r="I12" s="18"/>
      <c r="J12" s="18"/>
      <c r="K12" s="19"/>
      <c r="L12" s="18"/>
      <c r="M12" s="18"/>
      <c r="N12" s="19"/>
      <c r="O12" s="18"/>
      <c r="P12" s="18"/>
      <c r="Q12" s="19"/>
    </row>
    <row r="13" spans="1:17">
      <c r="A13" s="51" t="s">
        <v>83</v>
      </c>
      <c r="B13" s="187">
        <v>10</v>
      </c>
      <c r="C13" s="188">
        <v>10943750</v>
      </c>
      <c r="D13" s="188">
        <v>0</v>
      </c>
      <c r="E13" s="209">
        <f>+D13+C13</f>
        <v>10943750</v>
      </c>
      <c r="F13" s="210">
        <v>0</v>
      </c>
      <c r="G13" s="210">
        <v>0</v>
      </c>
      <c r="H13" s="209">
        <f>+G13+F13</f>
        <v>0</v>
      </c>
      <c r="I13" s="210">
        <f>+C13-F13</f>
        <v>10943750</v>
      </c>
      <c r="J13" s="210">
        <v>0</v>
      </c>
      <c r="K13" s="209">
        <f>+J13+I13</f>
        <v>10943750</v>
      </c>
      <c r="L13" s="210">
        <v>0</v>
      </c>
      <c r="M13" s="210">
        <v>0</v>
      </c>
      <c r="N13" s="209">
        <f>+M13+L13</f>
        <v>0</v>
      </c>
      <c r="O13" s="210">
        <f>+I13+L13</f>
        <v>10943750</v>
      </c>
      <c r="P13" s="210">
        <f>+J13+M13</f>
        <v>0</v>
      </c>
      <c r="Q13" s="209">
        <f>+P13+O13</f>
        <v>10943750</v>
      </c>
    </row>
    <row r="14" spans="1:17">
      <c r="A14" s="51" t="s">
        <v>84</v>
      </c>
      <c r="B14" s="187"/>
      <c r="C14" s="188"/>
      <c r="D14" s="188"/>
      <c r="E14" s="209"/>
      <c r="F14" s="210"/>
      <c r="G14" s="210"/>
      <c r="H14" s="209"/>
      <c r="I14" s="210"/>
      <c r="J14" s="210"/>
      <c r="K14" s="209"/>
      <c r="L14" s="210"/>
      <c r="M14" s="210"/>
      <c r="N14" s="209"/>
      <c r="O14" s="210"/>
      <c r="P14" s="210"/>
      <c r="Q14" s="209"/>
    </row>
    <row r="15" spans="1:17">
      <c r="A15" s="51" t="s">
        <v>97</v>
      </c>
      <c r="B15" s="187"/>
      <c r="C15" s="188"/>
      <c r="D15" s="188"/>
      <c r="E15" s="209"/>
      <c r="F15" s="210"/>
      <c r="G15" s="210"/>
      <c r="H15" s="209"/>
      <c r="I15" s="210"/>
      <c r="J15" s="210"/>
      <c r="K15" s="209"/>
      <c r="L15" s="210"/>
      <c r="M15" s="210"/>
      <c r="N15" s="209"/>
      <c r="O15" s="210"/>
      <c r="P15" s="210"/>
      <c r="Q15" s="209"/>
    </row>
    <row r="16" spans="1:17">
      <c r="A16" s="51"/>
      <c r="B16" s="50"/>
      <c r="C16" s="50"/>
      <c r="D16" s="50"/>
      <c r="E16" s="211"/>
      <c r="F16" s="143"/>
      <c r="G16" s="143"/>
      <c r="H16" s="209"/>
      <c r="I16" s="143"/>
      <c r="J16" s="143"/>
      <c r="K16" s="209"/>
      <c r="L16" s="143"/>
      <c r="M16" s="143"/>
      <c r="N16" s="209"/>
      <c r="O16" s="143"/>
      <c r="P16" s="143"/>
      <c r="Q16" s="209"/>
    </row>
    <row r="17" spans="1:17">
      <c r="A17" s="51" t="s">
        <v>83</v>
      </c>
      <c r="B17" s="187">
        <v>21</v>
      </c>
      <c r="C17" s="188">
        <v>0</v>
      </c>
      <c r="D17" s="188">
        <v>10943750</v>
      </c>
      <c r="E17" s="209">
        <f>+D17+C17</f>
        <v>10943750</v>
      </c>
      <c r="F17" s="210">
        <v>0</v>
      </c>
      <c r="G17" s="210">
        <v>10943750</v>
      </c>
      <c r="H17" s="209">
        <f>+G17+F17</f>
        <v>10943750</v>
      </c>
      <c r="I17" s="210">
        <f>+C17-F17</f>
        <v>0</v>
      </c>
      <c r="J17" s="210">
        <f>+D17-G17</f>
        <v>0</v>
      </c>
      <c r="K17" s="209">
        <f>+J17+I17</f>
        <v>0</v>
      </c>
      <c r="L17" s="210">
        <f>+F17-I17</f>
        <v>0</v>
      </c>
      <c r="M17" s="210">
        <v>0</v>
      </c>
      <c r="N17" s="209">
        <f>+M17+L17</f>
        <v>0</v>
      </c>
      <c r="O17" s="210">
        <f t="shared" ref="O17:P59" si="0">+I17+L17</f>
        <v>0</v>
      </c>
      <c r="P17" s="210">
        <f t="shared" si="0"/>
        <v>0</v>
      </c>
      <c r="Q17" s="209">
        <f>+P17+O17</f>
        <v>0</v>
      </c>
    </row>
    <row r="18" spans="1:17">
      <c r="A18" s="51" t="s">
        <v>84</v>
      </c>
      <c r="B18" s="187"/>
      <c r="C18" s="188"/>
      <c r="D18" s="188"/>
      <c r="E18" s="209"/>
      <c r="F18" s="210"/>
      <c r="G18" s="210"/>
      <c r="H18" s="209"/>
      <c r="I18" s="210"/>
      <c r="J18" s="210"/>
      <c r="K18" s="209"/>
      <c r="L18" s="210"/>
      <c r="M18" s="210"/>
      <c r="N18" s="209"/>
      <c r="O18" s="210">
        <f t="shared" si="0"/>
        <v>0</v>
      </c>
      <c r="P18" s="210">
        <f t="shared" si="0"/>
        <v>0</v>
      </c>
      <c r="Q18" s="209"/>
    </row>
    <row r="19" spans="1:17">
      <c r="A19" s="51" t="s">
        <v>97</v>
      </c>
      <c r="B19" s="187"/>
      <c r="C19" s="188"/>
      <c r="D19" s="188"/>
      <c r="E19" s="209"/>
      <c r="F19" s="210"/>
      <c r="G19" s="210"/>
      <c r="H19" s="209"/>
      <c r="I19" s="210"/>
      <c r="J19" s="210"/>
      <c r="K19" s="209"/>
      <c r="L19" s="210"/>
      <c r="M19" s="210"/>
      <c r="N19" s="209"/>
      <c r="O19" s="210">
        <f t="shared" si="0"/>
        <v>0</v>
      </c>
      <c r="P19" s="210">
        <f t="shared" si="0"/>
        <v>0</v>
      </c>
      <c r="Q19" s="209"/>
    </row>
    <row r="20" spans="1:17">
      <c r="A20" s="51"/>
      <c r="B20" s="187"/>
      <c r="C20" s="188"/>
      <c r="D20" s="188"/>
      <c r="E20" s="209"/>
      <c r="F20" s="210"/>
      <c r="G20" s="210"/>
      <c r="H20" s="209"/>
      <c r="I20" s="210"/>
      <c r="J20" s="210"/>
      <c r="K20" s="209"/>
      <c r="L20" s="210"/>
      <c r="M20" s="210"/>
      <c r="N20" s="209"/>
      <c r="O20" s="210">
        <f t="shared" si="0"/>
        <v>0</v>
      </c>
      <c r="P20" s="210">
        <f t="shared" si="0"/>
        <v>0</v>
      </c>
      <c r="Q20" s="209"/>
    </row>
    <row r="21" spans="1:17">
      <c r="A21" s="31" t="s">
        <v>76</v>
      </c>
      <c r="B21" s="187">
        <v>10</v>
      </c>
      <c r="C21" s="189">
        <v>4635000</v>
      </c>
      <c r="D21" s="189">
        <v>0</v>
      </c>
      <c r="E21" s="209">
        <f>+D21+C21</f>
        <v>4635000</v>
      </c>
      <c r="F21" s="210">
        <v>4635000</v>
      </c>
      <c r="G21" s="210">
        <v>0</v>
      </c>
      <c r="H21" s="209">
        <f>+G21+F21</f>
        <v>4635000</v>
      </c>
      <c r="I21" s="210">
        <f>+C21-F21</f>
        <v>0</v>
      </c>
      <c r="J21" s="210">
        <f>+D21-G21</f>
        <v>0</v>
      </c>
      <c r="K21" s="209">
        <f>+J21+I21</f>
        <v>0</v>
      </c>
      <c r="L21" s="210">
        <v>0</v>
      </c>
      <c r="M21" s="210">
        <f>+G21-J21</f>
        <v>0</v>
      </c>
      <c r="N21" s="209">
        <f>+M21+L21</f>
        <v>0</v>
      </c>
      <c r="O21" s="210">
        <f t="shared" si="0"/>
        <v>0</v>
      </c>
      <c r="P21" s="210">
        <f t="shared" si="0"/>
        <v>0</v>
      </c>
      <c r="Q21" s="209">
        <f>+P21+O21</f>
        <v>0</v>
      </c>
    </row>
    <row r="22" spans="1:17">
      <c r="A22" s="31" t="s">
        <v>98</v>
      </c>
      <c r="B22" s="187"/>
      <c r="C22" s="189"/>
      <c r="D22" s="189"/>
      <c r="E22" s="209"/>
      <c r="F22" s="210"/>
      <c r="G22" s="210"/>
      <c r="H22" s="209"/>
      <c r="I22" s="210"/>
      <c r="J22" s="210"/>
      <c r="K22" s="209"/>
      <c r="L22" s="210"/>
      <c r="M22" s="210"/>
      <c r="N22" s="209"/>
      <c r="O22" s="210">
        <f t="shared" si="0"/>
        <v>0</v>
      </c>
      <c r="P22" s="210">
        <f t="shared" si="0"/>
        <v>0</v>
      </c>
      <c r="Q22" s="209"/>
    </row>
    <row r="23" spans="1:17">
      <c r="A23" s="51"/>
      <c r="B23" s="187"/>
      <c r="C23" s="189"/>
      <c r="D23" s="189"/>
      <c r="E23" s="209"/>
      <c r="F23" s="210"/>
      <c r="G23" s="210"/>
      <c r="H23" s="209"/>
      <c r="I23" s="210"/>
      <c r="J23" s="210"/>
      <c r="K23" s="209"/>
      <c r="L23" s="210"/>
      <c r="M23" s="210"/>
      <c r="N23" s="209"/>
      <c r="O23" s="210">
        <f t="shared" si="0"/>
        <v>0</v>
      </c>
      <c r="P23" s="210">
        <f t="shared" si="0"/>
        <v>0</v>
      </c>
      <c r="Q23" s="209"/>
    </row>
    <row r="24" spans="1:17">
      <c r="A24" s="31" t="s">
        <v>15</v>
      </c>
      <c r="B24" s="187">
        <v>10</v>
      </c>
      <c r="C24" s="184">
        <v>16940540</v>
      </c>
      <c r="D24" s="184">
        <v>0</v>
      </c>
      <c r="E24" s="209">
        <f>+C24+D24</f>
        <v>16940540</v>
      </c>
      <c r="F24" s="212">
        <v>10943750</v>
      </c>
      <c r="G24" s="212">
        <v>0</v>
      </c>
      <c r="H24" s="209">
        <f>+F24+G24</f>
        <v>10943750</v>
      </c>
      <c r="I24" s="210">
        <f>+C24-F24</f>
        <v>5996790</v>
      </c>
      <c r="J24" s="210">
        <f>+D24-G24</f>
        <v>0</v>
      </c>
      <c r="K24" s="209">
        <f>+I24+J24</f>
        <v>5996790</v>
      </c>
      <c r="L24" s="210">
        <v>0</v>
      </c>
      <c r="M24" s="210">
        <f>+G24-J24</f>
        <v>0</v>
      </c>
      <c r="N24" s="209">
        <f>+L24+M24</f>
        <v>0</v>
      </c>
      <c r="O24" s="210">
        <f t="shared" si="0"/>
        <v>5996790</v>
      </c>
      <c r="P24" s="210">
        <f t="shared" si="0"/>
        <v>0</v>
      </c>
      <c r="Q24" s="209">
        <f>+P24+O24</f>
        <v>5996790</v>
      </c>
    </row>
    <row r="25" spans="1:17">
      <c r="A25" s="31" t="s">
        <v>16</v>
      </c>
      <c r="B25" s="187"/>
      <c r="C25" s="184"/>
      <c r="D25" s="184"/>
      <c r="E25" s="209"/>
      <c r="F25" s="212"/>
      <c r="G25" s="212"/>
      <c r="H25" s="209"/>
      <c r="I25" s="212"/>
      <c r="J25" s="212"/>
      <c r="K25" s="209"/>
      <c r="L25" s="212"/>
      <c r="M25" s="212"/>
      <c r="N25" s="209"/>
      <c r="O25" s="210">
        <f t="shared" si="0"/>
        <v>0</v>
      </c>
      <c r="P25" s="210">
        <f t="shared" si="0"/>
        <v>0</v>
      </c>
      <c r="Q25" s="209"/>
    </row>
    <row r="26" spans="1:17">
      <c r="A26" s="31" t="s">
        <v>92</v>
      </c>
      <c r="B26" s="187"/>
      <c r="C26" s="184"/>
      <c r="D26" s="184"/>
      <c r="E26" s="209"/>
      <c r="F26" s="212"/>
      <c r="G26" s="212"/>
      <c r="H26" s="209"/>
      <c r="I26" s="212"/>
      <c r="J26" s="212"/>
      <c r="K26" s="209"/>
      <c r="L26" s="212"/>
      <c r="M26" s="212"/>
      <c r="N26" s="209"/>
      <c r="O26" s="210">
        <f t="shared" si="0"/>
        <v>0</v>
      </c>
      <c r="P26" s="210">
        <f t="shared" si="0"/>
        <v>0</v>
      </c>
      <c r="Q26" s="209"/>
    </row>
    <row r="27" spans="1:17">
      <c r="A27" s="31"/>
      <c r="B27" s="187"/>
      <c r="C27" s="184"/>
      <c r="D27" s="184"/>
      <c r="E27" s="209"/>
      <c r="F27" s="212"/>
      <c r="G27" s="212"/>
      <c r="H27" s="209"/>
      <c r="I27" s="212"/>
      <c r="J27" s="212"/>
      <c r="K27" s="209"/>
      <c r="L27" s="212"/>
      <c r="M27" s="212"/>
      <c r="N27" s="209"/>
      <c r="O27" s="210">
        <f t="shared" si="0"/>
        <v>0</v>
      </c>
      <c r="P27" s="210">
        <f t="shared" si="0"/>
        <v>0</v>
      </c>
      <c r="Q27" s="209"/>
    </row>
    <row r="28" spans="1:17">
      <c r="A28" s="31" t="s">
        <v>15</v>
      </c>
      <c r="B28" s="187">
        <v>20</v>
      </c>
      <c r="C28" s="184">
        <v>0</v>
      </c>
      <c r="D28" s="184">
        <f>16259740-3000000</f>
        <v>13259740</v>
      </c>
      <c r="E28" s="209">
        <f>+C28+D28</f>
        <v>13259740</v>
      </c>
      <c r="F28" s="212">
        <v>0</v>
      </c>
      <c r="G28" s="212">
        <v>13681975</v>
      </c>
      <c r="H28" s="209">
        <f>+F28+G28</f>
        <v>13681975</v>
      </c>
      <c r="I28" s="210">
        <f>+C28-F28</f>
        <v>0</v>
      </c>
      <c r="J28" s="210">
        <f>+D28-G28</f>
        <v>-422235</v>
      </c>
      <c r="K28" s="209">
        <f>+I28+J28</f>
        <v>-422235</v>
      </c>
      <c r="L28" s="210">
        <f>+F28-I28</f>
        <v>0</v>
      </c>
      <c r="M28" s="210">
        <v>0</v>
      </c>
      <c r="N28" s="209">
        <f>+L28+M28</f>
        <v>0</v>
      </c>
      <c r="O28" s="210">
        <f t="shared" si="0"/>
        <v>0</v>
      </c>
      <c r="P28" s="210">
        <f t="shared" si="0"/>
        <v>-422235</v>
      </c>
      <c r="Q28" s="209">
        <f>+P28+O28</f>
        <v>-422235</v>
      </c>
    </row>
    <row r="29" spans="1:17">
      <c r="A29" s="31" t="s">
        <v>16</v>
      </c>
      <c r="B29" s="187"/>
      <c r="C29" s="184"/>
      <c r="D29" s="184"/>
      <c r="E29" s="209"/>
      <c r="F29" s="212"/>
      <c r="G29" s="212"/>
      <c r="H29" s="209"/>
      <c r="I29" s="212"/>
      <c r="J29" s="212"/>
      <c r="K29" s="209"/>
      <c r="L29" s="212"/>
      <c r="M29" s="212"/>
      <c r="N29" s="209"/>
      <c r="O29" s="210">
        <f t="shared" si="0"/>
        <v>0</v>
      </c>
      <c r="P29" s="210">
        <f t="shared" si="0"/>
        <v>0</v>
      </c>
      <c r="Q29" s="209"/>
    </row>
    <row r="30" spans="1:17">
      <c r="A30" s="31" t="s">
        <v>93</v>
      </c>
      <c r="B30" s="187"/>
      <c r="C30" s="184"/>
      <c r="D30" s="184"/>
      <c r="E30" s="209"/>
      <c r="F30" s="212"/>
      <c r="G30" s="212"/>
      <c r="H30" s="209"/>
      <c r="I30" s="212"/>
      <c r="J30" s="212"/>
      <c r="K30" s="209"/>
      <c r="L30" s="212"/>
      <c r="M30" s="212"/>
      <c r="N30" s="209"/>
      <c r="O30" s="210">
        <f t="shared" si="0"/>
        <v>0</v>
      </c>
      <c r="P30" s="210">
        <f t="shared" si="0"/>
        <v>0</v>
      </c>
      <c r="Q30" s="209"/>
    </row>
    <row r="31" spans="1:17">
      <c r="A31" s="31"/>
      <c r="B31" s="187"/>
      <c r="C31" s="184"/>
      <c r="D31" s="184"/>
      <c r="E31" s="209"/>
      <c r="F31" s="212"/>
      <c r="G31" s="212"/>
      <c r="H31" s="209"/>
      <c r="I31" s="212"/>
      <c r="J31" s="212"/>
      <c r="K31" s="209"/>
      <c r="L31" s="212"/>
      <c r="M31" s="212"/>
      <c r="N31" s="209"/>
      <c r="O31" s="210">
        <f t="shared" si="0"/>
        <v>0</v>
      </c>
      <c r="P31" s="210">
        <f t="shared" si="0"/>
        <v>0</v>
      </c>
      <c r="Q31" s="209"/>
    </row>
    <row r="32" spans="1:17">
      <c r="A32" s="31" t="s">
        <v>15</v>
      </c>
      <c r="B32" s="187">
        <v>21</v>
      </c>
      <c r="C32" s="184">
        <v>0</v>
      </c>
      <c r="D32" s="184">
        <v>3000000</v>
      </c>
      <c r="E32" s="209">
        <f>+C32+D32</f>
        <v>3000000</v>
      </c>
      <c r="F32" s="212">
        <v>0</v>
      </c>
      <c r="G32" s="212">
        <v>3000000</v>
      </c>
      <c r="H32" s="209">
        <f>+F32+G32</f>
        <v>3000000</v>
      </c>
      <c r="I32" s="210">
        <f>+C32-F32</f>
        <v>0</v>
      </c>
      <c r="J32" s="210">
        <f>+D32-G32</f>
        <v>0</v>
      </c>
      <c r="K32" s="209">
        <f>+I32+J32</f>
        <v>0</v>
      </c>
      <c r="L32" s="210">
        <f>+F32-I32</f>
        <v>0</v>
      </c>
      <c r="M32" s="210">
        <v>0</v>
      </c>
      <c r="N32" s="209">
        <f>+L32+M32</f>
        <v>0</v>
      </c>
      <c r="O32" s="210">
        <f t="shared" si="0"/>
        <v>0</v>
      </c>
      <c r="P32" s="210">
        <f t="shared" si="0"/>
        <v>0</v>
      </c>
      <c r="Q32" s="209">
        <v>0</v>
      </c>
    </row>
    <row r="33" spans="1:17">
      <c r="A33" s="31" t="s">
        <v>16</v>
      </c>
      <c r="B33" s="187"/>
      <c r="C33" s="184"/>
      <c r="D33" s="184"/>
      <c r="E33" s="209"/>
      <c r="F33" s="212"/>
      <c r="G33" s="212"/>
      <c r="H33" s="209"/>
      <c r="I33" s="212"/>
      <c r="J33" s="212"/>
      <c r="K33" s="209"/>
      <c r="L33" s="212"/>
      <c r="M33" s="212"/>
      <c r="N33" s="209"/>
      <c r="O33" s="210">
        <f t="shared" si="0"/>
        <v>0</v>
      </c>
      <c r="P33" s="210">
        <f t="shared" si="0"/>
        <v>0</v>
      </c>
      <c r="Q33" s="209"/>
    </row>
    <row r="34" spans="1:17">
      <c r="A34" s="31" t="s">
        <v>93</v>
      </c>
      <c r="B34" s="187"/>
      <c r="C34" s="184"/>
      <c r="D34" s="184"/>
      <c r="E34" s="209"/>
      <c r="F34" s="212"/>
      <c r="G34" s="212"/>
      <c r="H34" s="209"/>
      <c r="I34" s="212"/>
      <c r="J34" s="212"/>
      <c r="K34" s="209"/>
      <c r="L34" s="212"/>
      <c r="M34" s="212"/>
      <c r="N34" s="209"/>
      <c r="O34" s="210">
        <f t="shared" si="0"/>
        <v>0</v>
      </c>
      <c r="P34" s="210">
        <f t="shared" si="0"/>
        <v>0</v>
      </c>
      <c r="Q34" s="209"/>
    </row>
    <row r="35" spans="1:17">
      <c r="A35" s="31"/>
      <c r="B35" s="187"/>
      <c r="C35" s="184"/>
      <c r="D35" s="184"/>
      <c r="E35" s="209"/>
      <c r="F35" s="212"/>
      <c r="G35" s="212"/>
      <c r="H35" s="209"/>
      <c r="I35" s="212"/>
      <c r="J35" s="212"/>
      <c r="K35" s="209"/>
      <c r="L35" s="212"/>
      <c r="M35" s="212"/>
      <c r="N35" s="209"/>
      <c r="O35" s="210">
        <f t="shared" si="0"/>
        <v>0</v>
      </c>
      <c r="P35" s="210">
        <f t="shared" si="0"/>
        <v>0</v>
      </c>
      <c r="Q35" s="209"/>
    </row>
    <row r="36" spans="1:17">
      <c r="A36" s="31" t="s">
        <v>18</v>
      </c>
      <c r="B36" s="187">
        <v>20</v>
      </c>
      <c r="C36" s="184">
        <v>0</v>
      </c>
      <c r="D36" s="184">
        <v>5200000</v>
      </c>
      <c r="E36" s="209">
        <f>+C36+D36</f>
        <v>5200000</v>
      </c>
      <c r="F36" s="212">
        <v>0</v>
      </c>
      <c r="G36" s="212">
        <v>5200000</v>
      </c>
      <c r="H36" s="209">
        <f>+F36+G36</f>
        <v>5200000</v>
      </c>
      <c r="I36" s="210">
        <f>+C36-F36</f>
        <v>0</v>
      </c>
      <c r="J36" s="210">
        <f>+D36-G36</f>
        <v>0</v>
      </c>
      <c r="K36" s="209">
        <f>+I36+J36</f>
        <v>0</v>
      </c>
      <c r="L36" s="210">
        <f>+F36-I36</f>
        <v>0</v>
      </c>
      <c r="M36" s="210">
        <v>0</v>
      </c>
      <c r="N36" s="209">
        <f>+L36+M36</f>
        <v>0</v>
      </c>
      <c r="O36" s="210">
        <f t="shared" si="0"/>
        <v>0</v>
      </c>
      <c r="P36" s="210">
        <f t="shared" si="0"/>
        <v>0</v>
      </c>
      <c r="Q36" s="209">
        <v>0</v>
      </c>
    </row>
    <row r="37" spans="1:17">
      <c r="A37" s="33" t="s">
        <v>94</v>
      </c>
      <c r="B37" s="187"/>
      <c r="C37" s="184"/>
      <c r="D37" s="184"/>
      <c r="E37" s="209"/>
      <c r="F37" s="212"/>
      <c r="G37" s="212"/>
      <c r="H37" s="209"/>
      <c r="I37" s="212"/>
      <c r="J37" s="212"/>
      <c r="K37" s="209"/>
      <c r="L37" s="212"/>
      <c r="M37" s="212"/>
      <c r="N37" s="209"/>
      <c r="O37" s="210">
        <f t="shared" si="0"/>
        <v>0</v>
      </c>
      <c r="P37" s="210">
        <f t="shared" si="0"/>
        <v>0</v>
      </c>
      <c r="Q37" s="209"/>
    </row>
    <row r="38" spans="1:17">
      <c r="A38" s="34"/>
      <c r="B38" s="191"/>
      <c r="C38" s="184"/>
      <c r="D38" s="184"/>
      <c r="E38" s="209"/>
      <c r="F38" s="212"/>
      <c r="G38" s="212"/>
      <c r="H38" s="209"/>
      <c r="I38" s="212"/>
      <c r="J38" s="212"/>
      <c r="K38" s="209"/>
      <c r="L38" s="212"/>
      <c r="M38" s="212"/>
      <c r="N38" s="209"/>
      <c r="O38" s="210">
        <f t="shared" si="0"/>
        <v>0</v>
      </c>
      <c r="P38" s="210">
        <f t="shared" si="0"/>
        <v>0</v>
      </c>
      <c r="Q38" s="209"/>
    </row>
    <row r="39" spans="1:17">
      <c r="A39" s="31" t="s">
        <v>72</v>
      </c>
      <c r="B39" s="187">
        <v>10</v>
      </c>
      <c r="C39" s="184">
        <v>34241520</v>
      </c>
      <c r="D39" s="184">
        <v>0</v>
      </c>
      <c r="E39" s="209">
        <f>+C39+D39</f>
        <v>34241520</v>
      </c>
      <c r="F39" s="212">
        <v>21573241</v>
      </c>
      <c r="G39" s="212">
        <v>0</v>
      </c>
      <c r="H39" s="209">
        <f>+F39+G39</f>
        <v>21573241</v>
      </c>
      <c r="I39" s="210">
        <f>+C39-F39</f>
        <v>12668279</v>
      </c>
      <c r="J39" s="210">
        <f>+D39-G39</f>
        <v>0</v>
      </c>
      <c r="K39" s="209">
        <f>+I39+J39</f>
        <v>12668279</v>
      </c>
      <c r="L39" s="210">
        <f>25000000+341653</f>
        <v>25341653</v>
      </c>
      <c r="M39" s="210">
        <f>+G39-J39</f>
        <v>0</v>
      </c>
      <c r="N39" s="209">
        <f>+M39+L39</f>
        <v>25341653</v>
      </c>
      <c r="O39" s="210">
        <f t="shared" si="0"/>
        <v>38009932</v>
      </c>
      <c r="P39" s="210">
        <f t="shared" si="0"/>
        <v>0</v>
      </c>
      <c r="Q39" s="209">
        <f>+P39+O39</f>
        <v>38009932</v>
      </c>
    </row>
    <row r="40" spans="1:17">
      <c r="A40" s="31" t="s">
        <v>21</v>
      </c>
      <c r="B40" s="187"/>
      <c r="C40" s="185"/>
      <c r="D40" s="185"/>
      <c r="E40" s="213"/>
      <c r="F40" s="214"/>
      <c r="G40" s="214"/>
      <c r="H40" s="213"/>
      <c r="I40" s="214"/>
      <c r="J40" s="214"/>
      <c r="K40" s="213"/>
      <c r="L40" s="214"/>
      <c r="M40" s="214"/>
      <c r="N40" s="213"/>
      <c r="O40" s="210">
        <f t="shared" si="0"/>
        <v>0</v>
      </c>
      <c r="P40" s="210">
        <f t="shared" si="0"/>
        <v>0</v>
      </c>
      <c r="Q40" s="209"/>
    </row>
    <row r="41" spans="1:17">
      <c r="A41" s="31"/>
      <c r="B41" s="187"/>
      <c r="C41" s="185"/>
      <c r="D41" s="185"/>
      <c r="E41" s="213"/>
      <c r="F41" s="214"/>
      <c r="G41" s="214"/>
      <c r="H41" s="213"/>
      <c r="I41" s="214"/>
      <c r="J41" s="214"/>
      <c r="K41" s="213"/>
      <c r="L41" s="214"/>
      <c r="M41" s="214"/>
      <c r="N41" s="213"/>
      <c r="O41" s="210">
        <f t="shared" si="0"/>
        <v>0</v>
      </c>
      <c r="P41" s="210">
        <f t="shared" si="0"/>
        <v>0</v>
      </c>
      <c r="Q41" s="209"/>
    </row>
    <row r="42" spans="1:17">
      <c r="A42" s="31" t="s">
        <v>72</v>
      </c>
      <c r="B42" s="187">
        <v>20</v>
      </c>
      <c r="C42" s="184">
        <v>0</v>
      </c>
      <c r="D42" s="184">
        <f>12033625-3018000</f>
        <v>9015625</v>
      </c>
      <c r="E42" s="209">
        <f>+C42+D42</f>
        <v>9015625</v>
      </c>
      <c r="F42" s="212">
        <v>0</v>
      </c>
      <c r="G42" s="212">
        <v>11148275</v>
      </c>
      <c r="H42" s="209">
        <f>+F42+G42</f>
        <v>11148275</v>
      </c>
      <c r="I42" s="210">
        <f>+C42-F42</f>
        <v>0</v>
      </c>
      <c r="J42" s="210">
        <f>+D42-G42</f>
        <v>-2132650</v>
      </c>
      <c r="K42" s="209">
        <f>+I42+J42</f>
        <v>-2132650</v>
      </c>
      <c r="L42" s="210">
        <f>+F42-I42</f>
        <v>0</v>
      </c>
      <c r="M42" s="210">
        <v>0</v>
      </c>
      <c r="N42" s="209">
        <f>+L42+M42</f>
        <v>0</v>
      </c>
      <c r="O42" s="210">
        <f t="shared" si="0"/>
        <v>0</v>
      </c>
      <c r="P42" s="210">
        <f t="shared" si="0"/>
        <v>-2132650</v>
      </c>
      <c r="Q42" s="209">
        <f>+P42+O42</f>
        <v>-2132650</v>
      </c>
    </row>
    <row r="43" spans="1:17">
      <c r="A43" s="31" t="s">
        <v>21</v>
      </c>
      <c r="B43" s="187"/>
      <c r="C43" s="184"/>
      <c r="D43" s="184"/>
      <c r="E43" s="209"/>
      <c r="F43" s="212"/>
      <c r="G43" s="212"/>
      <c r="H43" s="209"/>
      <c r="I43" s="212"/>
      <c r="J43" s="212"/>
      <c r="K43" s="209"/>
      <c r="L43" s="212"/>
      <c r="M43" s="212"/>
      <c r="N43" s="209"/>
      <c r="O43" s="210">
        <f t="shared" si="0"/>
        <v>0</v>
      </c>
      <c r="P43" s="210">
        <f t="shared" si="0"/>
        <v>0</v>
      </c>
      <c r="Q43" s="209"/>
    </row>
    <row r="44" spans="1:17">
      <c r="A44" s="31"/>
      <c r="B44" s="187"/>
      <c r="C44" s="184"/>
      <c r="D44" s="184"/>
      <c r="E44" s="209"/>
      <c r="F44" s="212"/>
      <c r="G44" s="212"/>
      <c r="H44" s="209"/>
      <c r="I44" s="212"/>
      <c r="J44" s="212"/>
      <c r="K44" s="209"/>
      <c r="L44" s="212"/>
      <c r="M44" s="212"/>
      <c r="N44" s="209"/>
      <c r="O44" s="210">
        <f t="shared" si="0"/>
        <v>0</v>
      </c>
      <c r="P44" s="210">
        <f t="shared" si="0"/>
        <v>0</v>
      </c>
      <c r="Q44" s="209"/>
    </row>
    <row r="45" spans="1:17">
      <c r="A45" s="31" t="s">
        <v>72</v>
      </c>
      <c r="B45" s="187">
        <v>21</v>
      </c>
      <c r="C45" s="184">
        <v>0</v>
      </c>
      <c r="D45" s="184">
        <v>3018000</v>
      </c>
      <c r="E45" s="209">
        <f>+C45+D45</f>
        <v>3018000</v>
      </c>
      <c r="F45" s="212">
        <v>0</v>
      </c>
      <c r="G45" s="212">
        <v>3018000</v>
      </c>
      <c r="H45" s="209">
        <f>+F45+G45</f>
        <v>3018000</v>
      </c>
      <c r="I45" s="210">
        <f>+C45-F45</f>
        <v>0</v>
      </c>
      <c r="J45" s="210">
        <f>+D45-G45</f>
        <v>0</v>
      </c>
      <c r="K45" s="209">
        <f>+I45+J45</f>
        <v>0</v>
      </c>
      <c r="L45" s="210">
        <f>+F45-I45</f>
        <v>0</v>
      </c>
      <c r="M45" s="210">
        <v>0</v>
      </c>
      <c r="N45" s="209">
        <f>+L45+M45</f>
        <v>0</v>
      </c>
      <c r="O45" s="210">
        <f t="shared" si="0"/>
        <v>0</v>
      </c>
      <c r="P45" s="210">
        <f t="shared" si="0"/>
        <v>0</v>
      </c>
      <c r="Q45" s="209"/>
    </row>
    <row r="46" spans="1:17">
      <c r="A46" s="31" t="s">
        <v>21</v>
      </c>
      <c r="B46" s="187"/>
      <c r="C46" s="184"/>
      <c r="D46" s="184"/>
      <c r="E46" s="209"/>
      <c r="F46" s="212"/>
      <c r="G46" s="212"/>
      <c r="H46" s="209"/>
      <c r="I46" s="212"/>
      <c r="J46" s="212"/>
      <c r="K46" s="209"/>
      <c r="L46" s="212"/>
      <c r="M46" s="212"/>
      <c r="N46" s="209"/>
      <c r="O46" s="210">
        <f t="shared" si="0"/>
        <v>0</v>
      </c>
      <c r="P46" s="210">
        <f t="shared" si="0"/>
        <v>0</v>
      </c>
      <c r="Q46" s="209">
        <f>+P46+O46</f>
        <v>0</v>
      </c>
    </row>
    <row r="47" spans="1:17">
      <c r="A47" s="31"/>
      <c r="B47" s="187"/>
      <c r="C47" s="188"/>
      <c r="D47" s="188"/>
      <c r="E47" s="209"/>
      <c r="F47" s="212"/>
      <c r="G47" s="212"/>
      <c r="H47" s="209"/>
      <c r="I47" s="212"/>
      <c r="J47" s="212"/>
      <c r="K47" s="209"/>
      <c r="L47" s="212"/>
      <c r="M47" s="212"/>
      <c r="N47" s="209"/>
      <c r="O47" s="210">
        <f t="shared" si="0"/>
        <v>0</v>
      </c>
      <c r="P47" s="210">
        <f t="shared" si="0"/>
        <v>0</v>
      </c>
      <c r="Q47" s="209"/>
    </row>
    <row r="48" spans="1:17">
      <c r="A48" s="35" t="s">
        <v>24</v>
      </c>
      <c r="B48" s="191"/>
      <c r="C48" s="192">
        <f>SUM(C13:C45)</f>
        <v>66760810</v>
      </c>
      <c r="D48" s="192">
        <f>SUM(D13:D45)</f>
        <v>44437115</v>
      </c>
      <c r="E48" s="215">
        <f>+D48+C48</f>
        <v>111197925</v>
      </c>
      <c r="F48" s="216">
        <f>SUM(F13:F45)</f>
        <v>37151991</v>
      </c>
      <c r="G48" s="216">
        <f>SUM(G13:G45)</f>
        <v>46992000</v>
      </c>
      <c r="H48" s="215">
        <f>SUM(H13:H47)</f>
        <v>84143991</v>
      </c>
      <c r="I48" s="216">
        <f>SUM(I13:I45)</f>
        <v>29608819</v>
      </c>
      <c r="J48" s="216">
        <f>SUM(J13:J45)</f>
        <v>-2554885</v>
      </c>
      <c r="K48" s="215">
        <f>SUM(K13:K47)</f>
        <v>27053934</v>
      </c>
      <c r="L48" s="216">
        <f>SUM(L13:L45)</f>
        <v>25341653</v>
      </c>
      <c r="M48" s="216">
        <f>SUM(M13:M45)</f>
        <v>0</v>
      </c>
      <c r="N48" s="215">
        <f>+M48+L48</f>
        <v>25341653</v>
      </c>
      <c r="O48" s="210">
        <f t="shared" si="0"/>
        <v>54950472</v>
      </c>
      <c r="P48" s="210">
        <f t="shared" si="0"/>
        <v>-2554885</v>
      </c>
      <c r="Q48" s="209">
        <f>+P48+O48</f>
        <v>52395587</v>
      </c>
    </row>
    <row r="49" spans="1:17">
      <c r="A49" s="35"/>
      <c r="B49" s="191"/>
      <c r="C49" s="192"/>
      <c r="D49" s="192"/>
      <c r="E49" s="213"/>
      <c r="F49" s="214"/>
      <c r="G49" s="214"/>
      <c r="H49" s="213"/>
      <c r="I49" s="214"/>
      <c r="J49" s="214"/>
      <c r="K49" s="213"/>
      <c r="L49" s="214"/>
      <c r="M49" s="214"/>
      <c r="N49" s="213"/>
      <c r="O49" s="210">
        <f t="shared" si="0"/>
        <v>0</v>
      </c>
      <c r="P49" s="210">
        <f t="shared" si="0"/>
        <v>0</v>
      </c>
      <c r="Q49" s="209"/>
    </row>
    <row r="50" spans="1:17">
      <c r="A50" s="36" t="s">
        <v>25</v>
      </c>
      <c r="B50" s="191"/>
      <c r="C50" s="186">
        <f t="shared" ref="C50:K50" si="1">SUM(C52:C54)</f>
        <v>80531501</v>
      </c>
      <c r="D50" s="186">
        <f t="shared" si="1"/>
        <v>4787385</v>
      </c>
      <c r="E50" s="215">
        <f t="shared" si="1"/>
        <v>85318886</v>
      </c>
      <c r="F50" s="215">
        <f t="shared" si="1"/>
        <v>64910230</v>
      </c>
      <c r="G50" s="215">
        <f t="shared" si="1"/>
        <v>3231936</v>
      </c>
      <c r="H50" s="215">
        <f t="shared" si="1"/>
        <v>68142166</v>
      </c>
      <c r="I50" s="215">
        <f t="shared" si="1"/>
        <v>15621271</v>
      </c>
      <c r="J50" s="215">
        <f t="shared" si="1"/>
        <v>1555449</v>
      </c>
      <c r="K50" s="215">
        <f t="shared" si="1"/>
        <v>17176720</v>
      </c>
      <c r="L50" s="215">
        <f>SUM(L52:L54)</f>
        <v>0</v>
      </c>
      <c r="M50" s="215">
        <f>SUM(M52:M54)</f>
        <v>0</v>
      </c>
      <c r="N50" s="215">
        <f>SUM(N52:N54)</f>
        <v>0</v>
      </c>
      <c r="O50" s="217">
        <f t="shared" si="0"/>
        <v>15621271</v>
      </c>
      <c r="P50" s="217">
        <f t="shared" si="0"/>
        <v>1555449</v>
      </c>
      <c r="Q50" s="218">
        <f>+P50+O50</f>
        <v>17176720</v>
      </c>
    </row>
    <row r="51" spans="1:17">
      <c r="A51" s="36"/>
      <c r="B51" s="191"/>
      <c r="C51" s="192"/>
      <c r="D51" s="192"/>
      <c r="E51" s="213"/>
      <c r="F51" s="214"/>
      <c r="G51" s="214"/>
      <c r="H51" s="213"/>
      <c r="I51" s="214"/>
      <c r="J51" s="214"/>
      <c r="K51" s="213"/>
      <c r="L51" s="214"/>
      <c r="M51" s="214"/>
      <c r="N51" s="213"/>
      <c r="O51" s="210">
        <f t="shared" si="0"/>
        <v>0</v>
      </c>
      <c r="P51" s="210">
        <f t="shared" si="0"/>
        <v>0</v>
      </c>
      <c r="Q51" s="209"/>
    </row>
    <row r="52" spans="1:17">
      <c r="A52" s="48" t="s">
        <v>26</v>
      </c>
      <c r="B52" s="193"/>
      <c r="C52" s="194">
        <v>70414340</v>
      </c>
      <c r="D52" s="194">
        <v>300000</v>
      </c>
      <c r="E52" s="209">
        <f>+D52+C52</f>
        <v>70714340</v>
      </c>
      <c r="F52" s="212">
        <v>59894476</v>
      </c>
      <c r="G52" s="212">
        <v>340216</v>
      </c>
      <c r="H52" s="209">
        <f>+G52+F52</f>
        <v>60234692</v>
      </c>
      <c r="I52" s="210">
        <f t="shared" ref="I52:J54" si="2">+C52-F52</f>
        <v>10519864</v>
      </c>
      <c r="J52" s="210">
        <f t="shared" si="2"/>
        <v>-40216</v>
      </c>
      <c r="K52" s="209">
        <f>+J52+I52</f>
        <v>10479648</v>
      </c>
      <c r="L52" s="210">
        <v>0</v>
      </c>
      <c r="M52" s="210">
        <v>0</v>
      </c>
      <c r="N52" s="209">
        <v>0</v>
      </c>
      <c r="O52" s="210">
        <f t="shared" si="0"/>
        <v>10519864</v>
      </c>
      <c r="P52" s="210">
        <f t="shared" si="0"/>
        <v>-40216</v>
      </c>
      <c r="Q52" s="209">
        <f>+P52+O52</f>
        <v>10479648</v>
      </c>
    </row>
    <row r="53" spans="1:17">
      <c r="A53" s="47" t="s">
        <v>27</v>
      </c>
      <c r="B53" s="187"/>
      <c r="C53" s="188">
        <v>7917940</v>
      </c>
      <c r="D53" s="188">
        <v>2158000</v>
      </c>
      <c r="E53" s="209">
        <f>+D53+C53</f>
        <v>10075940</v>
      </c>
      <c r="F53" s="212">
        <v>2396555</v>
      </c>
      <c r="G53" s="212">
        <v>1509651</v>
      </c>
      <c r="H53" s="209">
        <f>+G53+F53</f>
        <v>3906206</v>
      </c>
      <c r="I53" s="210">
        <f t="shared" si="2"/>
        <v>5521385</v>
      </c>
      <c r="J53" s="210">
        <f t="shared" si="2"/>
        <v>648349</v>
      </c>
      <c r="K53" s="209">
        <f>+J53+I53</f>
        <v>6169734</v>
      </c>
      <c r="L53" s="210">
        <v>0</v>
      </c>
      <c r="M53" s="210">
        <v>0</v>
      </c>
      <c r="N53" s="209">
        <f>+M53+L53</f>
        <v>0</v>
      </c>
      <c r="O53" s="210">
        <f t="shared" si="0"/>
        <v>5521385</v>
      </c>
      <c r="P53" s="210">
        <f t="shared" si="0"/>
        <v>648349</v>
      </c>
      <c r="Q53" s="209">
        <f>+P53+O53</f>
        <v>6169734</v>
      </c>
    </row>
    <row r="54" spans="1:17">
      <c r="A54" s="47" t="s">
        <v>28</v>
      </c>
      <c r="B54" s="187"/>
      <c r="C54" s="188">
        <v>2199221</v>
      </c>
      <c r="D54" s="188">
        <v>2329385</v>
      </c>
      <c r="E54" s="209">
        <f>+D54+C54</f>
        <v>4528606</v>
      </c>
      <c r="F54" s="212">
        <v>2619199</v>
      </c>
      <c r="G54" s="212">
        <v>1382069</v>
      </c>
      <c r="H54" s="209">
        <f>+G54+F54</f>
        <v>4001268</v>
      </c>
      <c r="I54" s="210">
        <f t="shared" si="2"/>
        <v>-419978</v>
      </c>
      <c r="J54" s="210">
        <f t="shared" si="2"/>
        <v>947316</v>
      </c>
      <c r="K54" s="209">
        <f>+J54+I54</f>
        <v>527338</v>
      </c>
      <c r="L54" s="210">
        <v>0</v>
      </c>
      <c r="M54" s="210">
        <v>0</v>
      </c>
      <c r="N54" s="209">
        <f>+M54+L54</f>
        <v>0</v>
      </c>
      <c r="O54" s="210">
        <f t="shared" si="0"/>
        <v>-419978</v>
      </c>
      <c r="P54" s="210">
        <f t="shared" si="0"/>
        <v>947316</v>
      </c>
      <c r="Q54" s="209">
        <f>+P54+O54</f>
        <v>527338</v>
      </c>
    </row>
    <row r="55" spans="1:17">
      <c r="A55" s="47"/>
      <c r="B55" s="187"/>
      <c r="C55" s="188"/>
      <c r="D55" s="188"/>
      <c r="E55" s="209"/>
      <c r="F55" s="214"/>
      <c r="G55" s="214"/>
      <c r="H55" s="209"/>
      <c r="I55" s="214"/>
      <c r="J55" s="214"/>
      <c r="K55" s="209"/>
      <c r="L55" s="214"/>
      <c r="M55" s="214"/>
      <c r="N55" s="209"/>
      <c r="O55" s="210"/>
      <c r="P55" s="210"/>
      <c r="Q55" s="209"/>
    </row>
    <row r="56" spans="1:17">
      <c r="A56" s="36" t="s">
        <v>29</v>
      </c>
      <c r="B56" s="191"/>
      <c r="C56" s="192">
        <v>270000</v>
      </c>
      <c r="D56" s="192">
        <v>0</v>
      </c>
      <c r="E56" s="218">
        <f>+C56+D56</f>
        <v>270000</v>
      </c>
      <c r="F56" s="215">
        <v>232000</v>
      </c>
      <c r="G56" s="215">
        <v>0</v>
      </c>
      <c r="H56" s="218">
        <f>+F56+G56</f>
        <v>232000</v>
      </c>
      <c r="I56" s="210">
        <v>0</v>
      </c>
      <c r="J56" s="210">
        <f>+D56-G56</f>
        <v>0</v>
      </c>
      <c r="K56" s="218">
        <f>+I56+J56</f>
        <v>0</v>
      </c>
      <c r="L56" s="210">
        <v>0</v>
      </c>
      <c r="M56" s="210">
        <f>+G56-J56</f>
        <v>0</v>
      </c>
      <c r="N56" s="218">
        <f>+L56+M56</f>
        <v>0</v>
      </c>
      <c r="O56" s="210">
        <f t="shared" si="0"/>
        <v>0</v>
      </c>
      <c r="P56" s="210">
        <f t="shared" si="0"/>
        <v>0</v>
      </c>
      <c r="Q56" s="209">
        <f>+P56+O56</f>
        <v>0</v>
      </c>
    </row>
    <row r="57" spans="1:17">
      <c r="A57" s="38"/>
      <c r="B57" s="195"/>
      <c r="C57" s="196"/>
      <c r="D57" s="196"/>
      <c r="E57" s="219"/>
      <c r="F57" s="220"/>
      <c r="G57" s="220"/>
      <c r="H57" s="219"/>
      <c r="I57" s="220"/>
      <c r="J57" s="220"/>
      <c r="K57" s="219"/>
      <c r="L57" s="220"/>
      <c r="M57" s="220"/>
      <c r="N57" s="219"/>
      <c r="O57" s="221">
        <f t="shared" si="0"/>
        <v>0</v>
      </c>
      <c r="P57" s="222">
        <f t="shared" si="0"/>
        <v>0</v>
      </c>
      <c r="Q57" s="219">
        <f>+P57+O57</f>
        <v>0</v>
      </c>
    </row>
    <row r="58" spans="1:17">
      <c r="A58" s="157" t="s">
        <v>30</v>
      </c>
      <c r="B58" s="197"/>
      <c r="C58" s="198">
        <f>+C56+C50+C48</f>
        <v>147562311</v>
      </c>
      <c r="D58" s="198">
        <f>+D56+D50+D48</f>
        <v>49224500</v>
      </c>
      <c r="E58" s="218">
        <f>+C58+D58</f>
        <v>196786811</v>
      </c>
      <c r="F58" s="223">
        <f>+F56+F50+F48</f>
        <v>102294221</v>
      </c>
      <c r="G58" s="223">
        <f>+G56+G50+G48</f>
        <v>50223936</v>
      </c>
      <c r="H58" s="218">
        <f>+F58+G58</f>
        <v>152518157</v>
      </c>
      <c r="I58" s="223">
        <f>+I56+I50+I48</f>
        <v>45230090</v>
      </c>
      <c r="J58" s="223">
        <f>+J56+J50+J48</f>
        <v>-999436</v>
      </c>
      <c r="K58" s="218">
        <f>+I58+J58</f>
        <v>44230654</v>
      </c>
      <c r="L58" s="223">
        <f>+L56+L50+L48</f>
        <v>25341653</v>
      </c>
      <c r="M58" s="223">
        <f>+M56+M50+M48</f>
        <v>0</v>
      </c>
      <c r="N58" s="218">
        <f>+L58+M58</f>
        <v>25341653</v>
      </c>
      <c r="O58" s="224">
        <f t="shared" si="0"/>
        <v>70571743</v>
      </c>
      <c r="P58" s="210">
        <f t="shared" si="0"/>
        <v>-999436</v>
      </c>
      <c r="Q58" s="218">
        <f>+P58+O58</f>
        <v>69572307</v>
      </c>
    </row>
    <row r="59" spans="1:17">
      <c r="A59" s="37"/>
      <c r="B59" s="199"/>
      <c r="C59" s="200"/>
      <c r="D59" s="200"/>
      <c r="E59" s="225"/>
      <c r="F59" s="226"/>
      <c r="G59" s="226"/>
      <c r="H59" s="225"/>
      <c r="I59" s="226"/>
      <c r="J59" s="226"/>
      <c r="K59" s="225"/>
      <c r="L59" s="226"/>
      <c r="M59" s="226"/>
      <c r="N59" s="225"/>
      <c r="O59" s="227">
        <f t="shared" si="0"/>
        <v>0</v>
      </c>
      <c r="P59" s="228">
        <f t="shared" si="0"/>
        <v>0</v>
      </c>
      <c r="Q59" s="225">
        <f>+P59+O59</f>
        <v>0</v>
      </c>
    </row>
    <row r="60" spans="1:17">
      <c r="A60" s="58"/>
      <c r="B60" s="201"/>
      <c r="C60" s="184"/>
      <c r="D60" s="184"/>
      <c r="E60" s="184"/>
      <c r="F60" s="184"/>
      <c r="G60" s="184"/>
      <c r="H60" s="184"/>
      <c r="I60" s="190"/>
      <c r="J60" s="190"/>
      <c r="K60" s="190"/>
      <c r="L60" s="190"/>
      <c r="M60" s="190"/>
      <c r="N60" s="190"/>
      <c r="O60" s="190"/>
      <c r="P60" s="190"/>
      <c r="Q60" s="190"/>
    </row>
    <row r="61" spans="1:17">
      <c r="A61" s="49" t="s">
        <v>99</v>
      </c>
      <c r="B61" s="201"/>
      <c r="C61" s="184"/>
      <c r="D61" s="184"/>
      <c r="E61" s="184"/>
      <c r="F61" s="184"/>
      <c r="G61" s="184"/>
      <c r="H61" s="184"/>
      <c r="I61" s="190"/>
      <c r="J61" s="190"/>
      <c r="K61" s="190" t="s">
        <v>67</v>
      </c>
      <c r="L61" s="190"/>
      <c r="M61" s="190"/>
      <c r="N61" s="190">
        <f>+N58+K48</f>
        <v>52395587</v>
      </c>
      <c r="O61" s="190"/>
      <c r="P61" s="190"/>
      <c r="Q61" s="190" t="s">
        <v>109</v>
      </c>
    </row>
    <row r="62" spans="1:17">
      <c r="B62" s="202"/>
      <c r="C62" s="190"/>
      <c r="D62" s="190"/>
      <c r="E62" s="190" t="s">
        <v>67</v>
      </c>
      <c r="F62" s="190"/>
      <c r="G62" s="190"/>
      <c r="H62" s="190"/>
      <c r="I62" s="190"/>
      <c r="J62" s="190"/>
      <c r="K62" s="190" t="s">
        <v>67</v>
      </c>
      <c r="L62" s="190"/>
      <c r="M62" s="190"/>
      <c r="N62" s="190">
        <f>+N61+Q50</f>
        <v>69572307</v>
      </c>
      <c r="O62" s="190" t="s">
        <v>67</v>
      </c>
      <c r="P62" s="190"/>
      <c r="Q62" s="190"/>
    </row>
    <row r="63" spans="1:17" ht="15">
      <c r="A63" s="231" t="s">
        <v>111</v>
      </c>
      <c r="B63" s="231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1:17" ht="15">
      <c r="A64" s="231" t="s">
        <v>107</v>
      </c>
      <c r="B64" s="231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1:17" ht="15">
      <c r="A65" s="231" t="s">
        <v>108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</row>
    <row r="66" spans="1:17" ht="15">
      <c r="A66" s="231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</row>
    <row r="67" spans="1:17" ht="15">
      <c r="A67" s="231"/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</row>
  </sheetData>
  <mergeCells count="3">
    <mergeCell ref="A2:H2"/>
    <mergeCell ref="A4:H4"/>
    <mergeCell ref="A6:H6"/>
  </mergeCells>
  <phoneticPr fontId="16" type="noConversion"/>
  <pageMargins left="0.75" right="0.75" top="1" bottom="1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eje99</vt:lpstr>
      <vt:lpstr>Hoja3</vt:lpstr>
      <vt:lpstr>ejecuci99</vt:lpstr>
      <vt:lpstr>Hoja4</vt:lpstr>
      <vt:lpstr>Hoja5</vt:lpstr>
      <vt:lpstr>Hoja6</vt:lpstr>
      <vt:lpstr>Ejec DICIEMBRE 04</vt:lpstr>
      <vt:lpstr>PROGRAMACION-2012 POR RECURSO</vt:lpstr>
      <vt:lpstr>PROGRAMACION 2012 POR RECURSO</vt:lpstr>
      <vt:lpstr>EJEC-ENERO-DIC-2011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luis.ortiz</cp:lastModifiedBy>
  <cp:lastPrinted>2012-01-31T21:02:46Z</cp:lastPrinted>
  <dcterms:created xsi:type="dcterms:W3CDTF">2001-02-16T21:43:43Z</dcterms:created>
  <dcterms:modified xsi:type="dcterms:W3CDTF">2012-01-31T21:04:19Z</dcterms:modified>
</cp:coreProperties>
</file>